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700" windowWidth="19230" windowHeight="5430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  <sheet name="Kaudimena (IFNA9)" sheetId="25" r:id="rId12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'G&amp;I'!$A$4:$K$65</definedName>
    <definedName name="_xlnm.Print_Area" localSheetId="10">Kaudimena!$A$4:$K$65</definedName>
    <definedName name="_xlnm.Print_Area" localSheetId="11">'Kaudimena (IFNA9)'!$A$4:$J$58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H61" i="23" l="1"/>
  <c r="H60" i="23"/>
  <c r="H59" i="23"/>
  <c r="H55" i="23"/>
  <c r="H56" i="23"/>
  <c r="H57" i="23"/>
  <c r="H54" i="23"/>
  <c r="H33" i="23"/>
  <c r="H32" i="23"/>
  <c r="H31" i="23"/>
  <c r="H27" i="23"/>
  <c r="H28" i="23"/>
  <c r="H29" i="23"/>
  <c r="H26" i="23"/>
  <c r="H36" i="24"/>
  <c r="H34" i="24"/>
  <c r="H20" i="24"/>
  <c r="H18" i="24"/>
  <c r="F16" i="24" l="1"/>
  <c r="F35" i="20" l="1"/>
  <c r="E30" i="17"/>
  <c r="G39" i="16"/>
  <c r="G22" i="16"/>
  <c r="G23" i="16"/>
  <c r="G21" i="16"/>
  <c r="G19" i="15" l="1"/>
  <c r="G17" i="15"/>
  <c r="G15" i="15"/>
  <c r="G16" i="15" l="1"/>
  <c r="G18" i="15"/>
  <c r="I56" i="19" l="1"/>
  <c r="I26" i="19"/>
  <c r="I20" i="19"/>
  <c r="I41" i="19"/>
  <c r="I52" i="19" s="1"/>
  <c r="I23" i="19"/>
  <c r="I16" i="19"/>
  <c r="I57" i="19" l="1"/>
  <c r="I39" i="19"/>
  <c r="F41" i="19" l="1"/>
  <c r="H53" i="23" l="1"/>
  <c r="H51" i="23"/>
  <c r="H49" i="23"/>
  <c r="H47" i="23"/>
  <c r="H45" i="23"/>
  <c r="H43" i="23"/>
  <c r="F36" i="24"/>
  <c r="F35" i="24"/>
  <c r="H35" i="24" s="1"/>
  <c r="F34" i="24"/>
  <c r="F33" i="24"/>
  <c r="H33" i="24" s="1"/>
  <c r="G32" i="24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35" i="21"/>
  <c r="H35" i="21" s="1"/>
  <c r="G16" i="24"/>
  <c r="G15" i="21"/>
  <c r="G15" i="24" s="1"/>
  <c r="F42" i="20"/>
  <c r="F40" i="20"/>
  <c r="F38" i="20"/>
  <c r="H38" i="20" s="1"/>
  <c r="G15" i="20"/>
  <c r="G56" i="19"/>
  <c r="J55" i="19"/>
  <c r="J54" i="19"/>
  <c r="J53" i="19"/>
  <c r="J51" i="19"/>
  <c r="J50" i="19"/>
  <c r="J49" i="19"/>
  <c r="J48" i="19"/>
  <c r="J47" i="19"/>
  <c r="J45" i="19"/>
  <c r="G36" i="20"/>
  <c r="F15" i="20"/>
  <c r="J43" i="19"/>
  <c r="J42" i="19"/>
  <c r="G41" i="19"/>
  <c r="G52" i="19" s="1"/>
  <c r="J38" i="19"/>
  <c r="J37" i="19"/>
  <c r="J36" i="19"/>
  <c r="J35" i="19"/>
  <c r="J34" i="19"/>
  <c r="J33" i="19"/>
  <c r="J32" i="19"/>
  <c r="J31" i="19"/>
  <c r="J30" i="19"/>
  <c r="G33" i="21"/>
  <c r="G31" i="24" s="1"/>
  <c r="F15" i="21"/>
  <c r="J28" i="19"/>
  <c r="G26" i="19"/>
  <c r="H25" i="19"/>
  <c r="J24" i="19"/>
  <c r="G23" i="19"/>
  <c r="J22" i="19"/>
  <c r="G20" i="19"/>
  <c r="H19" i="19"/>
  <c r="J18" i="19"/>
  <c r="F16" i="19"/>
  <c r="G16" i="19"/>
  <c r="J41" i="18"/>
  <c r="J40" i="18"/>
  <c r="J39" i="18"/>
  <c r="J31" i="18"/>
  <c r="H29" i="18"/>
  <c r="I29" i="18"/>
  <c r="J26" i="18"/>
  <c r="J25" i="18"/>
  <c r="J24" i="18"/>
  <c r="I23" i="18"/>
  <c r="J21" i="18"/>
  <c r="J20" i="18"/>
  <c r="J19" i="18"/>
  <c r="I22" i="18"/>
  <c r="I27" i="18" s="1"/>
  <c r="I32" i="18" s="1"/>
  <c r="I37" i="18" s="1"/>
  <c r="E36" i="17"/>
  <c r="E35" i="17"/>
  <c r="G35" i="17" s="1"/>
  <c r="E34" i="17"/>
  <c r="E33" i="17"/>
  <c r="G33" i="17" s="1"/>
  <c r="E32" i="17"/>
  <c r="E31" i="17"/>
  <c r="G31" i="17" s="1"/>
  <c r="F37" i="16"/>
  <c r="F36" i="16"/>
  <c r="F35" i="16"/>
  <c r="F34" i="16"/>
  <c r="F33" i="16"/>
  <c r="F32" i="16"/>
  <c r="E40" i="16"/>
  <c r="G40" i="16" s="1"/>
  <c r="E38" i="16"/>
  <c r="G38" i="16" s="1"/>
  <c r="F20" i="16"/>
  <c r="E20" i="16"/>
  <c r="F19" i="16"/>
  <c r="E19" i="16"/>
  <c r="G19" i="16" s="1"/>
  <c r="F18" i="16"/>
  <c r="E18" i="16"/>
  <c r="F17" i="16"/>
  <c r="F16" i="16"/>
  <c r="F15" i="16"/>
  <c r="E31" i="15"/>
  <c r="G31" i="15" s="1"/>
  <c r="E35" i="15"/>
  <c r="G35" i="15" s="1"/>
  <c r="E34" i="15"/>
  <c r="G34" i="15" s="1"/>
  <c r="E33" i="15"/>
  <c r="G33" i="15" s="1"/>
  <c r="E32" i="15"/>
  <c r="G32" i="15" s="1"/>
  <c r="F50" i="11"/>
  <c r="G45" i="20"/>
  <c r="F44" i="11"/>
  <c r="F46" i="11" s="1"/>
  <c r="F41" i="11"/>
  <c r="F40" i="11"/>
  <c r="F28" i="11"/>
  <c r="G24" i="20"/>
  <c r="F24" i="20"/>
  <c r="E45" i="11"/>
  <c r="G45" i="11" s="1"/>
  <c r="F22" i="11"/>
  <c r="F24" i="11" s="1"/>
  <c r="G16" i="20" s="1"/>
  <c r="G18" i="20" s="1"/>
  <c r="E43" i="11"/>
  <c r="G43" i="11" s="1"/>
  <c r="E42" i="11"/>
  <c r="G42" i="11" s="1"/>
  <c r="F19" i="11"/>
  <c r="E19" i="11"/>
  <c r="E41" i="11" s="1"/>
  <c r="F18" i="11"/>
  <c r="F17" i="11"/>
  <c r="E17" i="11"/>
  <c r="E39" i="11" s="1"/>
  <c r="E38" i="11"/>
  <c r="G38" i="11" s="1"/>
  <c r="E35" i="16" l="1"/>
  <c r="G35" i="16" s="1"/>
  <c r="G18" i="16"/>
  <c r="E37" i="16"/>
  <c r="G37" i="16" s="1"/>
  <c r="G20" i="16"/>
  <c r="J29" i="18"/>
  <c r="G41" i="11"/>
  <c r="H40" i="20"/>
  <c r="H20" i="20"/>
  <c r="H42" i="20"/>
  <c r="G16" i="11"/>
  <c r="G32" i="17"/>
  <c r="G34" i="17"/>
  <c r="G36" i="17"/>
  <c r="J15" i="18"/>
  <c r="J16" i="18"/>
  <c r="J17" i="18"/>
  <c r="J18" i="18"/>
  <c r="J28" i="18"/>
  <c r="J33" i="18"/>
  <c r="J34" i="18"/>
  <c r="J35" i="18"/>
  <c r="J36" i="18"/>
  <c r="H17" i="21"/>
  <c r="H19" i="21"/>
  <c r="H21" i="21"/>
  <c r="H23" i="21"/>
  <c r="H18" i="21"/>
  <c r="H20" i="21"/>
  <c r="H22" i="21"/>
  <c r="G57" i="19"/>
  <c r="G39" i="19"/>
  <c r="F15" i="11" s="1"/>
  <c r="E22" i="11"/>
  <c r="E44" i="11" s="1"/>
  <c r="G44" i="11" s="1"/>
  <c r="E39" i="16"/>
  <c r="G15" i="17"/>
  <c r="G17" i="17"/>
  <c r="G19" i="17"/>
  <c r="F37" i="11"/>
  <c r="F39" i="11"/>
  <c r="G39" i="11" s="1"/>
  <c r="J41" i="19"/>
  <c r="H44" i="23"/>
  <c r="H46" i="23"/>
  <c r="H48" i="23"/>
  <c r="H50" i="23"/>
  <c r="H52" i="23"/>
  <c r="G16" i="17"/>
  <c r="G18" i="17"/>
  <c r="G20" i="17"/>
  <c r="E28" i="11"/>
  <c r="E50" i="11" s="1"/>
  <c r="G50" i="11" s="1"/>
  <c r="F20" i="19"/>
  <c r="H20" i="19" s="1"/>
  <c r="F23" i="19"/>
  <c r="H23" i="19" s="1"/>
  <c r="F26" i="19"/>
  <c r="J26" i="19" s="1"/>
  <c r="H16" i="21"/>
  <c r="G37" i="20"/>
  <c r="G39" i="20" s="1"/>
  <c r="F48" i="11"/>
  <c r="J16" i="19"/>
  <c r="H16" i="19"/>
  <c r="G17" i="11"/>
  <c r="G19" i="11"/>
  <c r="G21" i="11"/>
  <c r="G23" i="11"/>
  <c r="H24" i="20"/>
  <c r="F45" i="20"/>
  <c r="H45" i="20" s="1"/>
  <c r="F26" i="11"/>
  <c r="E47" i="11"/>
  <c r="G47" i="11" s="1"/>
  <c r="H22" i="18"/>
  <c r="J30" i="18"/>
  <c r="H15" i="19"/>
  <c r="H17" i="19"/>
  <c r="J17" i="19"/>
  <c r="J19" i="19"/>
  <c r="H21" i="19"/>
  <c r="J21" i="19"/>
  <c r="J25" i="19"/>
  <c r="H27" i="19"/>
  <c r="J27" i="19"/>
  <c r="E18" i="11"/>
  <c r="G20" i="11"/>
  <c r="G25" i="20"/>
  <c r="E36" i="16"/>
  <c r="G36" i="16" s="1"/>
  <c r="H23" i="18"/>
  <c r="J23" i="18" s="1"/>
  <c r="H18" i="19"/>
  <c r="H22" i="19"/>
  <c r="H24" i="19"/>
  <c r="H28" i="19"/>
  <c r="H30" i="19"/>
  <c r="H32" i="19"/>
  <c r="H34" i="19"/>
  <c r="H36" i="19"/>
  <c r="H38" i="19"/>
  <c r="H40" i="19"/>
  <c r="J40" i="19"/>
  <c r="H42" i="19"/>
  <c r="F36" i="20"/>
  <c r="H36" i="20" s="1"/>
  <c r="H15" i="20"/>
  <c r="H44" i="19"/>
  <c r="J44" i="19"/>
  <c r="J46" i="19"/>
  <c r="H46" i="19"/>
  <c r="H16" i="24"/>
  <c r="G25" i="11"/>
  <c r="J15" i="19"/>
  <c r="F33" i="21"/>
  <c r="F15" i="24"/>
  <c r="H15" i="24" s="1"/>
  <c r="H15" i="21"/>
  <c r="H29" i="19"/>
  <c r="J29" i="19"/>
  <c r="H31" i="19"/>
  <c r="H33" i="19"/>
  <c r="H35" i="19"/>
  <c r="H37" i="19"/>
  <c r="H43" i="19"/>
  <c r="H45" i="19"/>
  <c r="H48" i="19"/>
  <c r="H50" i="19"/>
  <c r="H54" i="19"/>
  <c r="F56" i="19"/>
  <c r="H17" i="20"/>
  <c r="H19" i="20"/>
  <c r="H21" i="20"/>
  <c r="F41" i="20"/>
  <c r="H41" i="20" s="1"/>
  <c r="F34" i="21"/>
  <c r="H17" i="24"/>
  <c r="H19" i="24"/>
  <c r="H15" i="23"/>
  <c r="H17" i="23"/>
  <c r="H19" i="23"/>
  <c r="H21" i="23"/>
  <c r="H23" i="23"/>
  <c r="H25" i="23"/>
  <c r="H47" i="19"/>
  <c r="H49" i="19"/>
  <c r="H51" i="19"/>
  <c r="H53" i="19"/>
  <c r="H55" i="19"/>
  <c r="H16" i="23"/>
  <c r="H18" i="23"/>
  <c r="H20" i="23"/>
  <c r="H22" i="23"/>
  <c r="H24" i="23"/>
  <c r="G22" i="11" l="1"/>
  <c r="G46" i="20"/>
  <c r="J20" i="19"/>
  <c r="G28" i="11"/>
  <c r="E24" i="11"/>
  <c r="F16" i="20" s="1"/>
  <c r="H26" i="19"/>
  <c r="F52" i="19"/>
  <c r="F57" i="19" s="1"/>
  <c r="J23" i="19"/>
  <c r="F39" i="19"/>
  <c r="H41" i="19"/>
  <c r="E15" i="16"/>
  <c r="G15" i="16" s="1"/>
  <c r="E17" i="16"/>
  <c r="G17" i="16" s="1"/>
  <c r="E16" i="16"/>
  <c r="G16" i="16" s="1"/>
  <c r="J56" i="19"/>
  <c r="H56" i="19"/>
  <c r="H33" i="21"/>
  <c r="F31" i="24"/>
  <c r="H31" i="24" s="1"/>
  <c r="F32" i="24"/>
  <c r="H32" i="24" s="1"/>
  <c r="H34" i="21"/>
  <c r="E40" i="11"/>
  <c r="G40" i="11" s="1"/>
  <c r="G18" i="11"/>
  <c r="J22" i="18"/>
  <c r="H27" i="18"/>
  <c r="F25" i="20" l="1"/>
  <c r="F18" i="20"/>
  <c r="G24" i="11"/>
  <c r="E46" i="11"/>
  <c r="G46" i="11" s="1"/>
  <c r="E26" i="11"/>
  <c r="J52" i="19"/>
  <c r="H52" i="19"/>
  <c r="J39" i="19"/>
  <c r="E15" i="11"/>
  <c r="H39" i="19"/>
  <c r="H32" i="18"/>
  <c r="J27" i="18"/>
  <c r="J57" i="19"/>
  <c r="H57" i="19"/>
  <c r="E48" i="11"/>
  <c r="G48" i="11" s="1"/>
  <c r="H16" i="20"/>
  <c r="F37" i="20"/>
  <c r="H37" i="20" s="1"/>
  <c r="E34" i="16"/>
  <c r="G34" i="16" s="1"/>
  <c r="E33" i="16"/>
  <c r="G33" i="16" s="1"/>
  <c r="E32" i="16"/>
  <c r="G32" i="16" s="1"/>
  <c r="G26" i="11" l="1"/>
  <c r="E49" i="11"/>
  <c r="G49" i="11" s="1"/>
  <c r="G15" i="11"/>
  <c r="E37" i="11"/>
  <c r="G37" i="11" s="1"/>
  <c r="H18" i="20"/>
  <c r="F39" i="20"/>
  <c r="H39" i="20" s="1"/>
  <c r="F46" i="20"/>
  <c r="H46" i="20" s="1"/>
  <c r="H25" i="20"/>
  <c r="G27" i="11"/>
  <c r="J32" i="18"/>
  <c r="H37" i="18"/>
  <c r="J37" i="18" s="1"/>
  <c r="F44" i="20" l="1"/>
  <c r="F43" i="20"/>
  <c r="H43" i="20" l="1"/>
  <c r="H44" i="20" l="1"/>
  <c r="H22" i="20" l="1"/>
  <c r="H23" i="20" l="1"/>
</calcChain>
</file>

<file path=xl/sharedStrings.xml><?xml version="1.0" encoding="utf-8"?>
<sst xmlns="http://schemas.openxmlformats.org/spreadsheetml/2006/main" count="357" uniqueCount="177">
  <si>
    <t>ROE</t>
  </si>
  <si>
    <t>ROA</t>
  </si>
  <si>
    <t>RORWA</t>
  </si>
  <si>
    <t>ROTE</t>
  </si>
  <si>
    <t>LCR</t>
  </si>
  <si>
    <t>NSFR</t>
  </si>
  <si>
    <t>n.s</t>
  </si>
  <si>
    <t>Pro-forma:</t>
  </si>
  <si>
    <t>Pro-forma CET1 fully loaded</t>
  </si>
  <si>
    <t>LtD</t>
  </si>
  <si>
    <t>2018/II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</si>
  <si>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</si>
  <si>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</si>
  <si>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</si>
  <si>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</si>
  <si>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2017/II</t>
  </si>
  <si>
    <t>Ald.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</si>
  <si>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</si>
  <si>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</si>
  <si>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</si>
  <si>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</si>
  <si>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</si>
  <si>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</si>
  <si>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</si>
  <si>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</si>
  <si>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</si>
  <si>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</si>
  <si>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</si>
  <si>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</si>
  <si>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</si>
  <si>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</si>
  <si>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Azken hiruhilekoaren bilakaera</t>
  </si>
  <si>
    <t>2018/I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</si>
  <si>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</si>
  <si>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</si>
  <si>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</si>
  <si>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</si>
  <si>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</si>
  <si>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</si>
  <si>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</si>
  <si>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</si>
  <si>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</si>
  <si>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</si>
  <si>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</si>
  <si>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</si>
  <si>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</si>
  <si>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</si>
  <si>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</si>
  <si>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</si>
  <si>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</si>
  <si>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</si>
  <si>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</si>
  <si>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</si>
  <si>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</si>
  <si>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</si>
  <si>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</si>
  <si>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</si>
  <si>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</si>
  <si>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</si>
  <si>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</si>
  <si>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</si>
  <si>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</si>
  <si>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</si>
  <si>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</si>
  <si>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</si>
  <si>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</si>
  <si>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</si>
  <si>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Ustiapeneko jardueraren emaitza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</si>
  <si>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</si>
  <si>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</si>
  <si>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</si>
  <si>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</si>
  <si>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</si>
  <si>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</si>
  <si>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</si>
  <si>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</si>
  <si>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</si>
  <si>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</si>
  <si>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</si>
  <si>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</si>
  <si>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</si>
  <si>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</si>
  <si>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</si>
  <si>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</si>
  <si>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</si>
  <si>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</si>
  <si>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</si>
  <si>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</si>
  <si>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</si>
  <si>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</si>
  <si>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</si>
  <si>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</si>
  <si>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</si>
  <si>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</si>
  <si>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</si>
  <si>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</si>
  <si>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</si>
  <si>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</si>
  <si>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</si>
  <si>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</si>
  <si>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</si>
  <si>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</si>
  <si>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</si>
  <si>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</si>
  <si>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</si>
  <si>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</si>
  <si>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</si>
  <si>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</si>
  <si>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</si>
  <si>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</si>
  <si>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</si>
  <si>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</si>
  <si>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</si>
  <si>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</si>
  <si>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</si>
  <si>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</si>
  <si>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</si>
  <si>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</si>
  <si>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</si>
  <si>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</si>
  <si>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</si>
  <si>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</si>
  <si>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</si>
  <si>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</si>
  <si>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</si>
  <si>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</si>
  <si>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</si>
  <si>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</si>
  <si>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</si>
  <si>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</si>
  <si>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r>
      <t>Kredituaren estaldura ratioa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</si>
  <si>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Arrisku kontingenteak barne</t>
    </r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</si>
  <si>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</si>
  <si>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</si>
  <si>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</si>
  <si>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</si>
  <si>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</si>
  <si>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</si>
  <si>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</si>
  <si>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</si>
  <si>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</si>
  <si>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</si>
  <si>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</si>
  <si>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</si>
  <si>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</si>
  <si>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</si>
  <si>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</si>
  <si>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</si>
  <si>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r>
      <t>2018/II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</si>
  <si>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2017/II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</si>
  <si>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Entitateen konparazio plantilak, funts propioena eta kapital nahiz palanka-efektu ratioena, </t>
  </si>
  <si>
    <t>IFNA 9-ren xedapen iragankorren aplikazioarekin eta aplikaziorik gabe</t>
  </si>
  <si>
    <t>H</t>
  </si>
  <si>
    <t>H-2</t>
  </si>
  <si>
    <t>H-4</t>
  </si>
  <si>
    <t>Kapital erabilgarria (zenbatekoak)</t>
  </si>
  <si>
    <t>1. mailako kapital arrunta (CET1)</t>
  </si>
  <si>
    <t xml:space="preserve">1. mailako kapital arrunta (CET1), baldin eta ez baziren aplikatu IFNA 9-ren edo antzeko ECL-ren xedapen iragankorrak </t>
  </si>
  <si>
    <t>1. mailako kapitala (T1)</t>
  </si>
  <si>
    <t>1. mailako kapitala (T1), baldin eta ez baziren aplikatu IFNA 9-ren edo antzeko ECL-ren xedapen iragankorrak</t>
  </si>
  <si>
    <t>Kapitala guztira</t>
  </si>
  <si>
    <t>Kapitala guztira, baldin eta ez baziren aplikatu IFNA 9-ren edo antzeko ECL-ren xedapen iragankorrak</t>
  </si>
  <si>
    <t>Arriskuen arabera neurtutako aktiboak (zenbatekoak)</t>
  </si>
  <si>
    <t>Arriskuen arabera neurtutako aktiboak guztira</t>
  </si>
  <si>
    <t>Arriskuen arabera neurtutako aktiboak guztira, baldin eta ez baziren aplikatu IFNA 9-ren edo antzeko ECL-ren xedapen iragankorrak</t>
  </si>
  <si>
    <t>Kapital ratioak</t>
  </si>
  <si>
    <t>1. mailako kapital arrunta (CET1) (arriskupean azaltzearen zenbatekoaren portzentajean)</t>
  </si>
  <si>
    <t>1. mailako kapital arrunta (CET1) (arriskupean azaltzearen zenbatekoaren portzentajean), baldin eta ez baziren aplikatu IFNA 9-ren edo antzeko ECL-ren xedapen iragankorrak</t>
  </si>
  <si>
    <t>1. mailako kapitala (T1) (arriskupean azaltzearen zenbatekoaren portzentajean)</t>
  </si>
  <si>
    <t>1. mailako kapitala (T1) (arriskupean azaltzearen zenbatekoaren portzentajean), baldin eta ez baziren aplikatu IFNA 9-ren edo antzeko ECL-ren xedapen iragankorrak</t>
  </si>
  <si>
    <t>Kapitala guztira (arriskupean azaltzearen zenbatekoaren portzentajean)</t>
  </si>
  <si>
    <t>Kapitala guztira (arriskupean azaltzearen zenbatekoaren portzentajean), 
baldin eta ez baziren aplikatu IFNA 9-ren edo antzeko ECL-ren xedapen iragankorrak</t>
  </si>
  <si>
    <t>Arriskatze neurria guztira, palanka efektuaren ratioari dagokiona</t>
  </si>
  <si>
    <t>Palanka-efektu ratioa, baldin eta ez baziren aplikatu IFNA 9-ren edo antzeko ECL-ren xedapen iragankorrak</t>
  </si>
  <si>
    <t>Metatutako beste emaitza global bat</t>
  </si>
  <si>
    <t>2Q181</t>
  </si>
  <si>
    <t>1Q181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</si>
</sst>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5" fontId="2" fillId="2" borderId="0" xfId="1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0" fontId="0" fillId="2" borderId="0" xfId="0" applyNumberFormat="1" applyFill="1"/>
    <xf numFmtId="164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/>
    </xf>
    <xf numFmtId="10" fontId="7" fillId="3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vertical="top"/>
    </xf>
    <xf numFmtId="10" fontId="2" fillId="2" borderId="0" xfId="1" applyNumberFormat="1" applyFont="1" applyFill="1" applyBorder="1" applyAlignment="1">
      <alignment horizontal="center" vertical="top"/>
    </xf>
    <xf numFmtId="164" fontId="1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Edukiak!A1"/><Relationship Id="rId1" Type="http://schemas.openxmlformats.org/officeDocument/2006/relationships/hyperlink" Target="#Kaudimen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adierazgarrienak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kontua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Aldi</a:t>
          </a:r>
          <a:r>
            <a:rPr lang="es-ES" sz="1150" b="1" i="0" baseline="0">
              <a:solidFill>
                <a:schemeClr val="bg1"/>
              </a:solidFill>
              <a:latin typeface="Calibri" pitchFamily="34" charset="0"/>
            </a:rPr>
            <a:t> transizionala</a:t>
          </a:r>
          <a:endParaRPr lang="es-ES" sz="1150" b="1" i="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550336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39707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889000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864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465669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28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Beste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867833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86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652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889001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287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984233</xdr:colOff>
      <xdr:row>1</xdr:row>
      <xdr:rowOff>42349</xdr:rowOff>
    </xdr:from>
    <xdr:to>
      <xdr:col>7</xdr:col>
      <xdr:colOff>455084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3" y="232849"/>
          <a:ext cx="14076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10</v>
      </c>
      <c r="D10" s="3" t="s">
        <v>11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127</v>
      </c>
    </row>
    <row r="12" spans="2:8" ht="17.25" x14ac:dyDescent="0.3">
      <c r="B12" s="6" t="s">
        <v>13</v>
      </c>
      <c r="G12" s="4"/>
    </row>
    <row r="13" spans="2:8" x14ac:dyDescent="0.25">
      <c r="B13" s="73" t="s">
        <v>14</v>
      </c>
      <c r="G13" s="4"/>
    </row>
    <row r="14" spans="2:8" x14ac:dyDescent="0.25">
      <c r="B14" s="7"/>
      <c r="C14" s="7"/>
      <c r="D14" s="7"/>
      <c r="E14" s="7"/>
      <c r="F14" s="8" t="s">
        <v>10</v>
      </c>
      <c r="G14" s="9" t="s">
        <v>15</v>
      </c>
      <c r="H14" s="9" t="s">
        <v>16</v>
      </c>
    </row>
    <row r="15" spans="2:8" s="19" customFormat="1" x14ac:dyDescent="0.25">
      <c r="B15" s="19" t="s">
        <v>21</v>
      </c>
      <c r="F15" s="20">
        <f>+'Bezeroen maileguak'!F15</f>
        <v>42895.841</v>
      </c>
      <c r="G15" s="25">
        <f>+'Bezeroen maileguak'!G15</f>
        <v>44039.108999999997</v>
      </c>
      <c r="H15" s="35">
        <f>IF(ISERROR($F15/G15),"-",$F15/G15-1)</f>
        <v>-2.5960289069426823E-2</v>
      </c>
    </row>
    <row r="16" spans="2:8" x14ac:dyDescent="0.25">
      <c r="B16" s="21" t="s">
        <v>123</v>
      </c>
      <c r="C16" s="21"/>
      <c r="D16" s="21"/>
      <c r="E16" s="21"/>
      <c r="F16" s="20">
        <f>+'Bezeroen maileguak'!F16</f>
        <v>43970.571000000004</v>
      </c>
      <c r="G16" s="23">
        <f>+'Bezeroen maileguak'!G16</f>
        <v>45388.383999999998</v>
      </c>
      <c r="H16" s="41">
        <f>IF(ISERROR($F16/G16),"-",$F16/G16-1)</f>
        <v>-3.1237353592496131E-2</v>
      </c>
    </row>
    <row r="17" spans="2:8" x14ac:dyDescent="0.25">
      <c r="B17" s="19" t="s">
        <v>128</v>
      </c>
      <c r="C17" s="19"/>
      <c r="D17" s="19"/>
      <c r="E17" s="19"/>
      <c r="F17" s="20">
        <v>2034.817</v>
      </c>
      <c r="G17" s="25">
        <v>2571.0810000000001</v>
      </c>
      <c r="H17" s="35">
        <f>IF(ISERROR($F17/G17),"-",$F17/G17-1)</f>
        <v>-0.2085753035396396</v>
      </c>
    </row>
    <row r="18" spans="2:8" x14ac:dyDescent="0.25">
      <c r="B18" s="5" t="s">
        <v>129</v>
      </c>
      <c r="C18" s="5"/>
      <c r="D18" s="5"/>
      <c r="E18" s="5"/>
      <c r="F18" s="69">
        <v>4.4857196787414629E-2</v>
      </c>
      <c r="G18" s="70">
        <v>5.6646233538519462E-2</v>
      </c>
      <c r="H18" s="71" t="str">
        <f>IF(ISERROR($F18-G18),"-",CONCATENATE((FIXED($F18-G18,4)*10000)," op"))</f>
        <v>-118 op</v>
      </c>
    </row>
    <row r="19" spans="2:8" x14ac:dyDescent="0.25">
      <c r="B19" s="19" t="s">
        <v>103</v>
      </c>
      <c r="C19" s="19"/>
      <c r="D19" s="19"/>
      <c r="E19" s="19"/>
      <c r="F19" s="20">
        <v>964.53599999999994</v>
      </c>
      <c r="G19" s="25">
        <v>1225.9380000000001</v>
      </c>
      <c r="H19" s="35">
        <f>IF(ISERROR($F19/G19),"-",$F19/G19-1)</f>
        <v>-0.21322611747086728</v>
      </c>
    </row>
    <row r="20" spans="2:8" ht="15" customHeight="1" x14ac:dyDescent="0.25">
      <c r="B20" s="5" t="s">
        <v>130</v>
      </c>
      <c r="C20" s="5"/>
      <c r="D20" s="5"/>
      <c r="E20" s="5"/>
      <c r="F20" s="69">
        <v>0.48584662642758664</v>
      </c>
      <c r="G20" s="70">
        <v>0.48401516823189666</v>
      </c>
      <c r="H20" s="71" t="str">
        <f>IF(ISERROR($F20-G20),"-",CONCATENATE((FIXED($F20-G20,4)*10000)," op"))</f>
        <v>18 op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131</v>
      </c>
      <c r="C22" s="5"/>
      <c r="D22" s="5"/>
      <c r="E22" s="5"/>
      <c r="F22" s="37"/>
      <c r="G22" s="37"/>
      <c r="H22" s="38"/>
    </row>
    <row r="23" spans="2:8" ht="17.25" x14ac:dyDescent="0.25">
      <c r="B23" s="77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31</v>
      </c>
      <c r="G28" s="4"/>
    </row>
    <row r="29" spans="2:8" x14ac:dyDescent="0.25">
      <c r="B29" s="73" t="s">
        <v>14</v>
      </c>
      <c r="G29" s="4"/>
    </row>
    <row r="30" spans="2:8" x14ac:dyDescent="0.25">
      <c r="B30" s="7"/>
      <c r="C30" s="7"/>
      <c r="D30" s="7"/>
      <c r="E30" s="7"/>
      <c r="F30" s="8" t="s">
        <v>10</v>
      </c>
      <c r="G30" s="9" t="s">
        <v>32</v>
      </c>
      <c r="H30" s="9" t="s">
        <v>16</v>
      </c>
    </row>
    <row r="31" spans="2:8" x14ac:dyDescent="0.25">
      <c r="B31" s="19" t="s">
        <v>21</v>
      </c>
      <c r="C31" s="19"/>
      <c r="D31" s="19"/>
      <c r="E31" s="19"/>
      <c r="F31" s="20">
        <f>+'Bezeroen maileguak'!F33</f>
        <v>42895.841</v>
      </c>
      <c r="G31" s="25">
        <f>+'Bezeroen maileguak'!G33</f>
        <v>41845.212</v>
      </c>
      <c r="H31" s="35">
        <f>IF(ISERROR($F31/G31),"-",$F31/G31-1)</f>
        <v>2.5107508118252575E-2</v>
      </c>
    </row>
    <row r="32" spans="2:8" x14ac:dyDescent="0.25">
      <c r="B32" s="21" t="s">
        <v>123</v>
      </c>
      <c r="C32" s="21"/>
      <c r="D32" s="21"/>
      <c r="E32" s="21"/>
      <c r="F32" s="22">
        <f>+'Bezeroen maileguak'!F34</f>
        <v>43970.571000000004</v>
      </c>
      <c r="G32" s="23">
        <f>+'Bezeroen maileguak'!G34</f>
        <v>42941.616999999998</v>
      </c>
      <c r="H32" s="41">
        <f>IF(ISERROR($F32/G32),"-",$F32/G32-1)</f>
        <v>2.3961696645005359E-2</v>
      </c>
    </row>
    <row r="33" spans="2:8" x14ac:dyDescent="0.25">
      <c r="B33" s="19" t="s">
        <v>128</v>
      </c>
      <c r="C33" s="19"/>
      <c r="D33" s="19"/>
      <c r="E33" s="19"/>
      <c r="F33" s="20">
        <f>+F17</f>
        <v>2034.817</v>
      </c>
      <c r="G33" s="25">
        <v>2127.7060000000001</v>
      </c>
      <c r="H33" s="35">
        <f>IF(ISERROR($F33/G33),"-",$F33/G33-1)</f>
        <v>-4.3656877406935024E-2</v>
      </c>
    </row>
    <row r="34" spans="2:8" x14ac:dyDescent="0.25">
      <c r="B34" s="5" t="s">
        <v>129</v>
      </c>
      <c r="C34" s="5"/>
      <c r="D34" s="5"/>
      <c r="E34" s="5"/>
      <c r="F34" s="69">
        <f>+F18</f>
        <v>4.4857196787414629E-2</v>
      </c>
      <c r="G34" s="70">
        <v>4.798110102334717E-2</v>
      </c>
      <c r="H34" s="71" t="str">
        <f>IF(ISERROR($F34-G34),"-",CONCATENATE((FIXED($F34-G34,4)*10000)," op"))</f>
        <v>-31 op</v>
      </c>
    </row>
    <row r="35" spans="2:8" x14ac:dyDescent="0.25">
      <c r="B35" s="19" t="s">
        <v>103</v>
      </c>
      <c r="C35" s="19"/>
      <c r="D35" s="19"/>
      <c r="E35" s="19"/>
      <c r="F35" s="20">
        <f>+F19</f>
        <v>964.53599999999994</v>
      </c>
      <c r="G35" s="25">
        <v>992.41</v>
      </c>
      <c r="H35" s="35">
        <f>IF(ISERROR($F35/G35),"-",$F35/G35-1)</f>
        <v>-2.8087181709172682E-2</v>
      </c>
    </row>
    <row r="36" spans="2:8" ht="15" customHeight="1" x14ac:dyDescent="0.25">
      <c r="B36" s="5" t="s">
        <v>130</v>
      </c>
      <c r="C36" s="5"/>
      <c r="D36" s="5"/>
      <c r="E36" s="5"/>
      <c r="F36" s="69">
        <f>+F20</f>
        <v>0.48584662642758664</v>
      </c>
      <c r="G36" s="70">
        <v>0.47880828738404152</v>
      </c>
      <c r="H36" s="71" t="str">
        <f>IF(ISERROR($F36-G36),"-",CONCATENATE((FIXED($F36-G36,4)*10000)," op"))</f>
        <v>70 op</v>
      </c>
    </row>
    <row r="37" spans="2:8" x14ac:dyDescent="0.25">
      <c r="B37" s="5"/>
    </row>
    <row r="38" spans="2:8" ht="17.25" x14ac:dyDescent="0.25">
      <c r="B38" s="67" t="s">
        <v>131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8:H19 H34: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132</v>
      </c>
    </row>
    <row r="12" spans="2:8" ht="17.25" x14ac:dyDescent="0.3">
      <c r="B12" s="6" t="s">
        <v>13</v>
      </c>
      <c r="G12" s="4"/>
    </row>
    <row r="13" spans="2:8" x14ac:dyDescent="0.25">
      <c r="B13" s="73" t="s">
        <v>14</v>
      </c>
      <c r="G13" s="4"/>
    </row>
    <row r="14" spans="2:8" ht="17.25" x14ac:dyDescent="0.25">
      <c r="B14" s="7"/>
      <c r="C14" s="7"/>
      <c r="D14" s="7"/>
      <c r="E14" s="7"/>
      <c r="F14" s="8" t="s">
        <v>148</v>
      </c>
      <c r="G14" s="9" t="s">
        <v>149</v>
      </c>
      <c r="H14" s="9" t="s">
        <v>16</v>
      </c>
    </row>
    <row r="15" spans="2:8" x14ac:dyDescent="0.25">
      <c r="B15" s="21" t="s">
        <v>133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134</v>
      </c>
      <c r="C16" s="21"/>
      <c r="D16" s="21"/>
      <c r="E16" s="21"/>
      <c r="F16" s="22">
        <v>3057.42913</v>
      </c>
      <c r="G16" s="23">
        <v>2788.5459999999998</v>
      </c>
      <c r="H16" s="41">
        <f t="shared" si="0"/>
        <v>9.6424132863506706E-2</v>
      </c>
    </row>
    <row r="17" spans="2:9" x14ac:dyDescent="0.25">
      <c r="B17" s="21" t="s">
        <v>135</v>
      </c>
      <c r="C17" s="21"/>
      <c r="D17" s="21"/>
      <c r="E17" s="21"/>
      <c r="F17" s="22">
        <v>93.917500000000004</v>
      </c>
      <c r="G17" s="23">
        <v>85.097499999999997</v>
      </c>
      <c r="H17" s="41">
        <f t="shared" si="0"/>
        <v>0.10364581803225725</v>
      </c>
    </row>
    <row r="18" spans="2:9" x14ac:dyDescent="0.25">
      <c r="B18" s="21" t="s">
        <v>136</v>
      </c>
      <c r="C18" s="21"/>
      <c r="D18" s="21"/>
      <c r="E18" s="21"/>
      <c r="F18" s="22">
        <v>2.3654000000000002</v>
      </c>
      <c r="G18" s="23">
        <v>4.3555206212306494</v>
      </c>
      <c r="H18" s="41">
        <f t="shared" si="0"/>
        <v>-0.45691911353374381</v>
      </c>
    </row>
    <row r="19" spans="2:9" x14ac:dyDescent="0.25">
      <c r="B19" s="21" t="s">
        <v>108</v>
      </c>
      <c r="C19" s="21"/>
      <c r="D19" s="21"/>
      <c r="E19" s="21"/>
      <c r="F19" s="22">
        <v>330.19499999999999</v>
      </c>
      <c r="G19" s="23">
        <v>355.85900000000004</v>
      </c>
      <c r="H19" s="41">
        <f t="shared" si="0"/>
        <v>-7.211845140912565E-2</v>
      </c>
    </row>
    <row r="20" spans="2:9" x14ac:dyDescent="0.25">
      <c r="B20" s="21" t="s">
        <v>92</v>
      </c>
      <c r="C20" s="21"/>
      <c r="D20" s="21"/>
      <c r="E20" s="21"/>
      <c r="F20" s="22">
        <v>-342.64499999999998</v>
      </c>
      <c r="G20" s="23">
        <v>-334.346</v>
      </c>
      <c r="H20" s="41">
        <f t="shared" si="0"/>
        <v>2.482159200349332E-2</v>
      </c>
    </row>
    <row r="21" spans="2:9" x14ac:dyDescent="0.25">
      <c r="B21" s="21" t="s">
        <v>137</v>
      </c>
      <c r="C21" s="21"/>
      <c r="D21" s="21"/>
      <c r="E21" s="21"/>
      <c r="F21" s="22">
        <v>-457.95584982484615</v>
      </c>
      <c r="G21" s="23">
        <v>-293.85036186450708</v>
      </c>
      <c r="H21" s="41">
        <f t="shared" si="0"/>
        <v>0.55846617618258132</v>
      </c>
    </row>
    <row r="22" spans="2:9" x14ac:dyDescent="0.25">
      <c r="B22" s="5" t="s">
        <v>138</v>
      </c>
      <c r="C22" s="5"/>
      <c r="D22" s="5"/>
      <c r="E22" s="5"/>
      <c r="F22" s="17">
        <v>4743.3061801751546</v>
      </c>
      <c r="G22" s="37">
        <v>4665.6616587567241</v>
      </c>
      <c r="H22" s="38">
        <f t="shared" si="0"/>
        <v>1.6641695668759837E-2</v>
      </c>
    </row>
    <row r="23" spans="2:9" x14ac:dyDescent="0.25">
      <c r="B23" s="5" t="s">
        <v>139</v>
      </c>
      <c r="C23" s="5"/>
      <c r="D23" s="5"/>
      <c r="E23" s="5"/>
      <c r="F23" s="17">
        <v>4743.3061801751546</v>
      </c>
      <c r="G23" s="37">
        <v>4665.6616587567241</v>
      </c>
      <c r="H23" s="38">
        <f t="shared" si="0"/>
        <v>1.6641695668759837E-2</v>
      </c>
    </row>
    <row r="24" spans="2:9" x14ac:dyDescent="0.25">
      <c r="B24" s="5" t="s">
        <v>140</v>
      </c>
      <c r="C24" s="5"/>
      <c r="D24" s="5"/>
      <c r="E24" s="5"/>
      <c r="F24" s="17">
        <v>4743.3061801751546</v>
      </c>
      <c r="G24" s="37">
        <v>4665.6616587567241</v>
      </c>
      <c r="H24" s="38">
        <f t="shared" si="0"/>
        <v>1.6641695668759837E-2</v>
      </c>
    </row>
    <row r="25" spans="2:9" x14ac:dyDescent="0.25">
      <c r="B25" s="5" t="s">
        <v>141</v>
      </c>
      <c r="C25" s="5"/>
      <c r="D25" s="5"/>
      <c r="E25" s="5"/>
      <c r="F25" s="17">
        <v>29404.259277259422</v>
      </c>
      <c r="G25" s="37">
        <v>30739.179756839767</v>
      </c>
      <c r="H25" s="38">
        <f t="shared" si="0"/>
        <v>-4.3427329230647849E-2</v>
      </c>
    </row>
    <row r="26" spans="2:9" ht="17.25" x14ac:dyDescent="0.3">
      <c r="B26" s="6" t="s">
        <v>142</v>
      </c>
      <c r="C26" s="6"/>
      <c r="D26" s="6"/>
      <c r="E26" s="6"/>
      <c r="F26" s="42">
        <v>0.16131357486170442</v>
      </c>
      <c r="G26" s="43">
        <v>0.15178224323694159</v>
      </c>
      <c r="H26" s="44" t="str">
        <f>IF(ISERROR($F26-G26),"-",CONCATENATE((FIXED($F26-G26,4)*10000)," op"))</f>
        <v>95 op</v>
      </c>
    </row>
    <row r="27" spans="2:9" ht="17.25" x14ac:dyDescent="0.3">
      <c r="B27" s="6" t="s">
        <v>143</v>
      </c>
      <c r="C27" s="6"/>
      <c r="D27" s="6"/>
      <c r="E27" s="6"/>
      <c r="F27" s="42">
        <v>0.16131357486170442</v>
      </c>
      <c r="G27" s="43">
        <v>0.15178224323694159</v>
      </c>
      <c r="H27" s="44" t="str">
        <f t="shared" ref="H27:H29" si="1">IF(ISERROR($F27-G27),"-",CONCATENATE((FIXED($F27-G27,4)*10000)," op"))</f>
        <v>95 op</v>
      </c>
    </row>
    <row r="28" spans="2:9" ht="17.25" x14ac:dyDescent="0.3">
      <c r="B28" s="6" t="s">
        <v>38</v>
      </c>
      <c r="C28" s="6"/>
      <c r="D28" s="6"/>
      <c r="E28" s="6"/>
      <c r="F28" s="42">
        <v>0.16131357486170442</v>
      </c>
      <c r="G28" s="43">
        <v>0.15178224323694159</v>
      </c>
      <c r="H28" s="44" t="str">
        <f t="shared" si="1"/>
        <v>95 op</v>
      </c>
    </row>
    <row r="29" spans="2:9" ht="17.25" x14ac:dyDescent="0.3">
      <c r="B29" s="6" t="s">
        <v>39</v>
      </c>
      <c r="C29" s="6"/>
      <c r="D29" s="6"/>
      <c r="E29" s="6"/>
      <c r="F29" s="42">
        <v>8.0011524977652265E-2</v>
      </c>
      <c r="G29" s="43">
        <v>8.0429995264640661E-2</v>
      </c>
      <c r="H29" s="44" t="str">
        <f t="shared" si="1"/>
        <v>-4 op</v>
      </c>
    </row>
    <row r="30" spans="2:9" x14ac:dyDescent="0.25">
      <c r="B30" s="80" t="s">
        <v>7</v>
      </c>
      <c r="C30" s="21"/>
      <c r="D30" s="21"/>
      <c r="E30" s="21"/>
      <c r="F30" s="51"/>
      <c r="G30" s="21"/>
      <c r="H30" s="52"/>
      <c r="I30" s="81"/>
    </row>
    <row r="31" spans="2:9" x14ac:dyDescent="0.25">
      <c r="B31" s="53" t="s">
        <v>144</v>
      </c>
      <c r="C31" s="54"/>
      <c r="D31" s="54"/>
      <c r="E31" s="54"/>
      <c r="F31" s="55">
        <v>0.15598588447358527</v>
      </c>
      <c r="G31" s="79">
        <v>0.14824736290360591</v>
      </c>
      <c r="H31" s="56" t="str">
        <f>IF(ISERROR($F31-G31),"-",CONCATENATE((FIXED($F31-G31,4)*10000)," op"))</f>
        <v>77 op</v>
      </c>
    </row>
    <row r="32" spans="2:9" x14ac:dyDescent="0.25">
      <c r="B32" s="80" t="s">
        <v>145</v>
      </c>
      <c r="C32" s="21"/>
      <c r="D32" s="21"/>
      <c r="E32" s="21"/>
      <c r="F32" s="57">
        <v>0.15598588447358527</v>
      </c>
      <c r="G32" s="58">
        <v>0.14824736290360591</v>
      </c>
      <c r="H32" s="59" t="str">
        <f>IF(ISERROR($F32-G32),"-",CONCATENATE((FIXED($F32-G32,4)*10000)," op"))</f>
        <v>77 op</v>
      </c>
    </row>
    <row r="33" spans="2:8" x14ac:dyDescent="0.25">
      <c r="B33" s="80" t="s">
        <v>146</v>
      </c>
      <c r="C33" s="21"/>
      <c r="D33" s="21"/>
      <c r="E33" s="21"/>
      <c r="F33" s="57">
        <v>7.7467509462774767E-2</v>
      </c>
      <c r="G33" s="58">
        <v>7.8927927272805967E-2</v>
      </c>
      <c r="H33" s="59" t="str">
        <f>IF(ISERROR($F33-G33),"-",CONCATENATE((FIXED($F33-G33,4)*10000)," op"))</f>
        <v>-15 op</v>
      </c>
    </row>
    <row r="34" spans="2:8" x14ac:dyDescent="0.25">
      <c r="B34" s="80"/>
      <c r="C34" s="21"/>
      <c r="D34" s="21"/>
      <c r="E34" s="21"/>
      <c r="F34" s="58"/>
      <c r="G34" s="58"/>
      <c r="H34" s="59"/>
    </row>
    <row r="35" spans="2:8" ht="17.25" x14ac:dyDescent="0.25">
      <c r="B35" s="67" t="s">
        <v>147</v>
      </c>
      <c r="C35" s="21"/>
      <c r="D35" s="21"/>
      <c r="E35" s="21"/>
      <c r="F35" s="58"/>
      <c r="G35" s="58"/>
      <c r="H35" s="59"/>
    </row>
    <row r="36" spans="2:8" x14ac:dyDescent="0.25">
      <c r="B36" s="80"/>
      <c r="C36" s="21"/>
      <c r="D36" s="21"/>
      <c r="E36" s="21"/>
      <c r="F36" s="58"/>
      <c r="G36" s="58"/>
      <c r="H36" s="59"/>
    </row>
    <row r="40" spans="2:8" ht="17.25" x14ac:dyDescent="0.3">
      <c r="B40" s="6" t="s">
        <v>31</v>
      </c>
      <c r="G40" s="4"/>
    </row>
    <row r="41" spans="2:8" x14ac:dyDescent="0.25">
      <c r="B41" s="73" t="s">
        <v>14</v>
      </c>
      <c r="G41" s="4"/>
    </row>
    <row r="42" spans="2:8" x14ac:dyDescent="0.25">
      <c r="B42" s="7"/>
      <c r="C42" s="7"/>
      <c r="D42" s="7"/>
      <c r="E42" s="7"/>
      <c r="F42" s="8" t="s">
        <v>175</v>
      </c>
      <c r="G42" s="9" t="s">
        <v>176</v>
      </c>
      <c r="H42" s="9" t="s">
        <v>16</v>
      </c>
    </row>
    <row r="43" spans="2:8" x14ac:dyDescent="0.25">
      <c r="B43" s="21" t="s">
        <v>133</v>
      </c>
      <c r="C43" s="21"/>
      <c r="D43" s="21"/>
      <c r="E43" s="21"/>
      <c r="F43" s="22"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134</v>
      </c>
      <c r="C44" s="21"/>
      <c r="D44" s="21"/>
      <c r="E44" s="21"/>
      <c r="F44" s="22">
        <v>2987.8040000000001</v>
      </c>
      <c r="G44" s="23">
        <v>2987.8040000000001</v>
      </c>
      <c r="H44" s="41">
        <f t="shared" si="2"/>
        <v>0</v>
      </c>
    </row>
    <row r="45" spans="2:8" x14ac:dyDescent="0.25">
      <c r="B45" s="21" t="s">
        <v>135</v>
      </c>
      <c r="C45" s="21"/>
      <c r="D45" s="21"/>
      <c r="E45" s="21"/>
      <c r="F45" s="22">
        <v>93.917500000000004</v>
      </c>
      <c r="G45" s="23">
        <v>50.585000000000001</v>
      </c>
      <c r="H45" s="41">
        <f t="shared" si="2"/>
        <v>0.85662745873282597</v>
      </c>
    </row>
    <row r="46" spans="2:8" x14ac:dyDescent="0.25">
      <c r="B46" s="21" t="s">
        <v>136</v>
      </c>
      <c r="C46" s="21"/>
      <c r="D46" s="21"/>
      <c r="E46" s="21"/>
      <c r="F46" s="22">
        <v>2.3654000000000002</v>
      </c>
      <c r="G46" s="23">
        <v>1.8396030507888366</v>
      </c>
      <c r="H46" s="41">
        <f t="shared" si="2"/>
        <v>0.2858208725984106</v>
      </c>
    </row>
    <row r="47" spans="2:8" x14ac:dyDescent="0.25">
      <c r="B47" s="21" t="s">
        <v>108</v>
      </c>
      <c r="C47" s="21"/>
      <c r="D47" s="21"/>
      <c r="E47" s="21"/>
      <c r="F47" s="22">
        <v>330.19499999999999</v>
      </c>
      <c r="G47" s="23">
        <v>379.77113000000003</v>
      </c>
      <c r="H47" s="41">
        <f t="shared" si="2"/>
        <v>-0.13054212414724631</v>
      </c>
    </row>
    <row r="48" spans="2:8" x14ac:dyDescent="0.25">
      <c r="B48" s="21" t="s">
        <v>92</v>
      </c>
      <c r="C48" s="21"/>
      <c r="D48" s="21"/>
      <c r="E48" s="21"/>
      <c r="F48" s="22">
        <v>-342.64499999999998</v>
      </c>
      <c r="G48" s="23">
        <v>-341.089</v>
      </c>
      <c r="H48" s="41">
        <f t="shared" si="2"/>
        <v>4.5618592214935472E-3</v>
      </c>
    </row>
    <row r="49" spans="2:8" x14ac:dyDescent="0.25">
      <c r="B49" s="21" t="s">
        <v>137</v>
      </c>
      <c r="C49" s="21"/>
      <c r="D49" s="21"/>
      <c r="E49" s="21"/>
      <c r="F49" s="22">
        <v>-457.95584982484615</v>
      </c>
      <c r="G49" s="23">
        <v>-417.00070699907036</v>
      </c>
      <c r="H49" s="41">
        <f t="shared" si="2"/>
        <v>9.8213605249036329E-2</v>
      </c>
    </row>
    <row r="50" spans="2:8" x14ac:dyDescent="0.25">
      <c r="B50" s="5" t="s">
        <v>138</v>
      </c>
      <c r="C50" s="5"/>
      <c r="D50" s="5"/>
      <c r="E50" s="5"/>
      <c r="F50" s="17">
        <v>4743.3061801751546</v>
      </c>
      <c r="G50" s="37">
        <v>4721.9100260517189</v>
      </c>
      <c r="H50" s="38">
        <f t="shared" si="2"/>
        <v>4.5312498555434289E-3</v>
      </c>
    </row>
    <row r="51" spans="2:8" x14ac:dyDescent="0.25">
      <c r="B51" s="5" t="s">
        <v>139</v>
      </c>
      <c r="C51" s="5"/>
      <c r="D51" s="5"/>
      <c r="E51" s="5"/>
      <c r="F51" s="17">
        <v>4743.3061801751546</v>
      </c>
      <c r="G51" s="37">
        <v>4721.9100260517189</v>
      </c>
      <c r="H51" s="38">
        <f t="shared" si="2"/>
        <v>4.5312498555434289E-3</v>
      </c>
    </row>
    <row r="52" spans="2:8" x14ac:dyDescent="0.25">
      <c r="B52" s="5" t="s">
        <v>140</v>
      </c>
      <c r="C52" s="5"/>
      <c r="D52" s="5"/>
      <c r="E52" s="5"/>
      <c r="F52" s="17">
        <v>4743.3061801751546</v>
      </c>
      <c r="G52" s="37">
        <v>4721.9100260517189</v>
      </c>
      <c r="H52" s="38">
        <f t="shared" si="2"/>
        <v>4.5312498555434289E-3</v>
      </c>
    </row>
    <row r="53" spans="2:8" x14ac:dyDescent="0.25">
      <c r="B53" s="5" t="s">
        <v>141</v>
      </c>
      <c r="C53" s="5"/>
      <c r="D53" s="5"/>
      <c r="E53" s="5"/>
      <c r="F53" s="17">
        <v>29404.259277259422</v>
      </c>
      <c r="G53" s="37">
        <v>29591.594593350856</v>
      </c>
      <c r="H53" s="38">
        <f t="shared" si="2"/>
        <v>-6.3306935184063162E-3</v>
      </c>
    </row>
    <row r="54" spans="2:8" ht="17.25" x14ac:dyDescent="0.3">
      <c r="B54" s="6" t="s">
        <v>142</v>
      </c>
      <c r="C54" s="6"/>
      <c r="D54" s="6"/>
      <c r="E54" s="6"/>
      <c r="F54" s="42">
        <v>0.16131357486170442</v>
      </c>
      <c r="G54" s="43">
        <v>0.15956929969271472</v>
      </c>
      <c r="H54" s="44" t="str">
        <f>IF(ISERROR($F54-G54),"-",CONCATENATE((FIXED($F54-G54,4)*10000)," op"))</f>
        <v>17 op</v>
      </c>
    </row>
    <row r="55" spans="2:8" ht="17.25" x14ac:dyDescent="0.3">
      <c r="B55" s="6" t="s">
        <v>143</v>
      </c>
      <c r="C55" s="6"/>
      <c r="D55" s="6"/>
      <c r="E55" s="6"/>
      <c r="F55" s="42">
        <v>0.16131357486170442</v>
      </c>
      <c r="G55" s="43">
        <v>0.15956929969271472</v>
      </c>
      <c r="H55" s="44" t="str">
        <f t="shared" ref="H55:H57" si="3">IF(ISERROR($F55-G55),"-",CONCATENATE((FIXED($F55-G55,4)*10000)," op"))</f>
        <v>17 op</v>
      </c>
    </row>
    <row r="56" spans="2:8" ht="17.25" x14ac:dyDescent="0.3">
      <c r="B56" s="6" t="s">
        <v>38</v>
      </c>
      <c r="C56" s="6"/>
      <c r="D56" s="6"/>
      <c r="E56" s="6"/>
      <c r="F56" s="42">
        <v>0.16131357486170442</v>
      </c>
      <c r="G56" s="43">
        <v>0.15956929969271472</v>
      </c>
      <c r="H56" s="44" t="str">
        <f t="shared" si="3"/>
        <v>17 op</v>
      </c>
    </row>
    <row r="57" spans="2:8" ht="17.25" x14ac:dyDescent="0.3">
      <c r="B57" s="6" t="s">
        <v>39</v>
      </c>
      <c r="C57" s="6"/>
      <c r="D57" s="6"/>
      <c r="E57" s="6"/>
      <c r="F57" s="42">
        <v>8.0011524977652265E-2</v>
      </c>
      <c r="G57" s="43">
        <v>8.2007077926563088E-2</v>
      </c>
      <c r="H57" s="44" t="str">
        <f t="shared" si="3"/>
        <v>-20 op</v>
      </c>
    </row>
    <row r="58" spans="2:8" x14ac:dyDescent="0.25">
      <c r="B58" s="80" t="s">
        <v>7</v>
      </c>
      <c r="C58" s="21"/>
      <c r="D58" s="21"/>
      <c r="E58" s="21"/>
      <c r="F58" s="51"/>
      <c r="G58" s="21"/>
      <c r="H58" s="52"/>
    </row>
    <row r="59" spans="2:8" x14ac:dyDescent="0.25">
      <c r="B59" s="53" t="s">
        <v>144</v>
      </c>
      <c r="C59" s="54"/>
      <c r="D59" s="54"/>
      <c r="E59" s="54"/>
      <c r="F59" s="55">
        <v>0.15598588447358527</v>
      </c>
      <c r="G59" s="79">
        <v>0.15420681218146318</v>
      </c>
      <c r="H59" s="56" t="str">
        <f>IF(ISERROR($F59-G59),"-",CONCATENATE((FIXED($F59-G59,4)*10000)," op"))</f>
        <v>18 op</v>
      </c>
    </row>
    <row r="60" spans="2:8" x14ac:dyDescent="0.25">
      <c r="B60" s="80" t="s">
        <v>145</v>
      </c>
      <c r="C60" s="21"/>
      <c r="D60" s="21"/>
      <c r="E60" s="21"/>
      <c r="F60" s="57">
        <v>0.15598588447358527</v>
      </c>
      <c r="G60" s="58">
        <v>0.15420681218146318</v>
      </c>
      <c r="H60" s="59" t="str">
        <f>IF(ISERROR($F60-G60),"-",CONCATENATE((FIXED($F60-G60,4)*10000)," op"))</f>
        <v>18 op</v>
      </c>
    </row>
    <row r="61" spans="2:8" x14ac:dyDescent="0.25">
      <c r="B61" s="80" t="s">
        <v>146</v>
      </c>
      <c r="C61" s="21"/>
      <c r="D61" s="21"/>
      <c r="E61" s="21"/>
      <c r="F61" s="57">
        <v>7.7467509462774767E-2</v>
      </c>
      <c r="G61" s="58">
        <v>7.9369767183369355E-2</v>
      </c>
      <c r="H61" s="59" t="str">
        <f>IF(ISERROR($F61-G61),"-",CONCATENATE((FIXED($F61-G61,4)*10000)," op"))</f>
        <v>-19 op</v>
      </c>
    </row>
    <row r="62" spans="2:8" x14ac:dyDescent="0.25">
      <c r="B62" s="80"/>
      <c r="C62" s="21"/>
      <c r="D62" s="21"/>
      <c r="E62" s="21"/>
      <c r="F62" s="58"/>
      <c r="G62" s="58"/>
      <c r="H62" s="59"/>
    </row>
    <row r="63" spans="2:8" ht="17.25" x14ac:dyDescent="0.25">
      <c r="B63" s="67" t="s">
        <v>147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7"/>
  <sheetViews>
    <sheetView showGridLines="0" showRowColHeaders="0"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132</v>
      </c>
    </row>
    <row r="12" spans="2:9" ht="17.25" x14ac:dyDescent="0.3">
      <c r="B12" s="6" t="s">
        <v>150</v>
      </c>
      <c r="G12" s="4"/>
    </row>
    <row r="13" spans="2:9" ht="17.25" x14ac:dyDescent="0.3">
      <c r="B13" s="6" t="s">
        <v>151</v>
      </c>
    </row>
    <row r="14" spans="2:9" x14ac:dyDescent="0.25">
      <c r="B14" s="74" t="s">
        <v>14</v>
      </c>
      <c r="G14" s="4"/>
    </row>
    <row r="15" spans="2:9" x14ac:dyDescent="0.25">
      <c r="B15" s="7"/>
      <c r="C15" s="7"/>
      <c r="D15" s="7"/>
      <c r="E15" s="7"/>
      <c r="F15" s="7"/>
      <c r="G15" s="8" t="s">
        <v>152</v>
      </c>
      <c r="H15" s="9" t="s">
        <v>153</v>
      </c>
      <c r="I15" s="9" t="s">
        <v>154</v>
      </c>
    </row>
    <row r="16" spans="2:9" ht="17.25" x14ac:dyDescent="0.3">
      <c r="B16" s="94" t="s">
        <v>155</v>
      </c>
      <c r="C16" s="94"/>
      <c r="D16" s="94"/>
      <c r="E16" s="94"/>
      <c r="F16" s="94"/>
      <c r="G16" s="18"/>
      <c r="H16" s="82"/>
      <c r="I16" s="82"/>
    </row>
    <row r="17" spans="2:9" x14ac:dyDescent="0.25">
      <c r="B17" s="95" t="s">
        <v>156</v>
      </c>
      <c r="C17" s="95"/>
      <c r="D17" s="95"/>
      <c r="E17" s="95"/>
      <c r="F17" s="95"/>
      <c r="G17" s="22">
        <v>4649.3886801751541</v>
      </c>
      <c r="H17" s="83"/>
      <c r="I17" s="83"/>
    </row>
    <row r="18" spans="2:9" ht="30" customHeight="1" x14ac:dyDescent="0.25">
      <c r="B18" s="96" t="s">
        <v>157</v>
      </c>
      <c r="C18" s="96"/>
      <c r="D18" s="96"/>
      <c r="E18" s="96"/>
      <c r="F18" s="96"/>
      <c r="G18" s="84">
        <v>4569.6666200114869</v>
      </c>
      <c r="H18" s="85"/>
      <c r="I18" s="85"/>
    </row>
    <row r="19" spans="2:9" x14ac:dyDescent="0.25">
      <c r="B19" s="95" t="s">
        <v>158</v>
      </c>
      <c r="C19" s="95"/>
      <c r="D19" s="95"/>
      <c r="E19" s="95"/>
      <c r="F19" s="95"/>
      <c r="G19" s="22">
        <v>4649.3886801751541</v>
      </c>
      <c r="H19" s="83"/>
      <c r="I19" s="83"/>
    </row>
    <row r="20" spans="2:9" ht="30" customHeight="1" x14ac:dyDescent="0.25">
      <c r="B20" s="96" t="s">
        <v>159</v>
      </c>
      <c r="C20" s="96"/>
      <c r="D20" s="96"/>
      <c r="E20" s="96"/>
      <c r="F20" s="96"/>
      <c r="G20" s="84">
        <v>4569.6666200114869</v>
      </c>
      <c r="H20" s="85"/>
      <c r="I20" s="85"/>
    </row>
    <row r="21" spans="2:9" x14ac:dyDescent="0.25">
      <c r="B21" s="97" t="s">
        <v>160</v>
      </c>
      <c r="C21" s="98"/>
      <c r="D21" s="98"/>
      <c r="E21" s="98"/>
      <c r="F21" s="98"/>
      <c r="G21" s="22">
        <v>4649.3886801751541</v>
      </c>
      <c r="H21" s="83"/>
      <c r="I21" s="83"/>
    </row>
    <row r="22" spans="2:9" ht="30" customHeight="1" x14ac:dyDescent="0.25">
      <c r="B22" s="96" t="s">
        <v>161</v>
      </c>
      <c r="C22" s="96"/>
      <c r="D22" s="96"/>
      <c r="E22" s="96"/>
      <c r="F22" s="96"/>
      <c r="G22" s="84">
        <v>4569.6666200114869</v>
      </c>
      <c r="H22" s="85"/>
      <c r="I22" s="85"/>
    </row>
    <row r="23" spans="2:9" ht="17.25" x14ac:dyDescent="0.3">
      <c r="B23" s="99" t="s">
        <v>162</v>
      </c>
      <c r="C23" s="99"/>
      <c r="D23" s="99"/>
      <c r="E23" s="99"/>
      <c r="F23" s="99"/>
      <c r="G23" s="18"/>
      <c r="H23" s="82"/>
      <c r="I23" s="82"/>
    </row>
    <row r="24" spans="2:9" x14ac:dyDescent="0.25">
      <c r="B24" s="95" t="s">
        <v>163</v>
      </c>
      <c r="C24" s="95"/>
      <c r="D24" s="95"/>
      <c r="E24" s="95"/>
      <c r="F24" s="95"/>
      <c r="G24" s="22">
        <v>29411.477277259422</v>
      </c>
      <c r="H24" s="83"/>
      <c r="I24" s="83"/>
    </row>
    <row r="25" spans="2:9" ht="30" customHeight="1" x14ac:dyDescent="0.25">
      <c r="B25" s="96" t="s">
        <v>164</v>
      </c>
      <c r="C25" s="96"/>
      <c r="D25" s="96"/>
      <c r="E25" s="96"/>
      <c r="F25" s="96"/>
      <c r="G25" s="84">
        <v>29367.849277259422</v>
      </c>
      <c r="H25" s="85"/>
      <c r="I25" s="85"/>
    </row>
    <row r="26" spans="2:9" ht="17.25" x14ac:dyDescent="0.3">
      <c r="B26" s="99" t="s">
        <v>165</v>
      </c>
      <c r="C26" s="99"/>
      <c r="D26" s="99"/>
      <c r="E26" s="99"/>
      <c r="F26" s="99"/>
      <c r="G26" s="86"/>
      <c r="H26" s="87"/>
      <c r="I26" s="87"/>
    </row>
    <row r="27" spans="2:9" ht="15" customHeight="1" x14ac:dyDescent="0.25">
      <c r="B27" s="93" t="s">
        <v>166</v>
      </c>
      <c r="C27" s="93"/>
      <c r="D27" s="93"/>
      <c r="E27" s="93"/>
      <c r="F27" s="93"/>
      <c r="G27" s="88">
        <v>0.15808075998175047</v>
      </c>
      <c r="H27" s="89"/>
      <c r="I27" s="89"/>
    </row>
    <row r="28" spans="2:9" ht="30" customHeight="1" x14ac:dyDescent="0.25">
      <c r="B28" s="96" t="s">
        <v>167</v>
      </c>
      <c r="C28" s="96"/>
      <c r="D28" s="96"/>
      <c r="E28" s="96"/>
      <c r="F28" s="96"/>
      <c r="G28" s="90">
        <v>0.15560099675225261</v>
      </c>
      <c r="H28" s="91"/>
      <c r="I28" s="91"/>
    </row>
    <row r="29" spans="2:9" ht="15" customHeight="1" x14ac:dyDescent="0.25">
      <c r="B29" s="93" t="s">
        <v>168</v>
      </c>
      <c r="C29" s="93"/>
      <c r="D29" s="93"/>
      <c r="E29" s="93"/>
      <c r="F29" s="93"/>
      <c r="G29" s="88">
        <v>0.15808075998175047</v>
      </c>
      <c r="H29" s="89"/>
      <c r="I29" s="89"/>
    </row>
    <row r="30" spans="2:9" ht="30" customHeight="1" x14ac:dyDescent="0.25">
      <c r="B30" s="96" t="s">
        <v>169</v>
      </c>
      <c r="C30" s="96"/>
      <c r="D30" s="96"/>
      <c r="E30" s="96"/>
      <c r="F30" s="96"/>
      <c r="G30" s="90">
        <v>0.15560099675225261</v>
      </c>
      <c r="H30" s="91"/>
      <c r="I30" s="91"/>
    </row>
    <row r="31" spans="2:9" x14ac:dyDescent="0.25">
      <c r="B31" s="95" t="s">
        <v>170</v>
      </c>
      <c r="C31" s="95"/>
      <c r="D31" s="95"/>
      <c r="E31" s="95"/>
      <c r="F31" s="95"/>
      <c r="G31" s="88">
        <v>0.15808075998175047</v>
      </c>
      <c r="H31" s="89"/>
      <c r="I31" s="89"/>
    </row>
    <row r="32" spans="2:9" ht="30" customHeight="1" x14ac:dyDescent="0.25">
      <c r="B32" s="96" t="s">
        <v>171</v>
      </c>
      <c r="C32" s="96"/>
      <c r="D32" s="96"/>
      <c r="E32" s="96"/>
      <c r="F32" s="96"/>
      <c r="G32" s="90">
        <v>0.15560099675225261</v>
      </c>
      <c r="H32" s="91"/>
      <c r="I32" s="91"/>
    </row>
    <row r="33" spans="2:9" ht="17.25" x14ac:dyDescent="0.3">
      <c r="B33" s="6" t="s">
        <v>39</v>
      </c>
      <c r="C33" s="21"/>
      <c r="D33" s="21"/>
      <c r="E33" s="21"/>
      <c r="F33" s="58"/>
      <c r="G33" s="86"/>
      <c r="H33" s="87"/>
      <c r="I33" s="87"/>
    </row>
    <row r="34" spans="2:9" x14ac:dyDescent="0.25">
      <c r="B34" s="100" t="s">
        <v>172</v>
      </c>
      <c r="C34" s="100"/>
      <c r="D34" s="100"/>
      <c r="E34" s="100"/>
      <c r="F34" s="100"/>
      <c r="G34" s="20">
        <v>59276.028565882712</v>
      </c>
      <c r="H34" s="92"/>
      <c r="I34" s="92"/>
    </row>
    <row r="35" spans="2:9" x14ac:dyDescent="0.25">
      <c r="B35" s="95" t="s">
        <v>39</v>
      </c>
      <c r="C35" s="95"/>
      <c r="D35" s="95"/>
      <c r="E35" s="95"/>
      <c r="F35" s="95"/>
      <c r="G35" s="88">
        <v>7.8436237901641517E-2</v>
      </c>
      <c r="H35" s="89"/>
      <c r="I35" s="89"/>
    </row>
    <row r="36" spans="2:9" ht="30" customHeight="1" x14ac:dyDescent="0.25">
      <c r="B36" s="96" t="s">
        <v>173</v>
      </c>
      <c r="C36" s="96"/>
      <c r="D36" s="96"/>
      <c r="E36" s="96"/>
      <c r="F36" s="96"/>
      <c r="G36" s="90">
        <v>7.7181966057234042E-2</v>
      </c>
      <c r="H36" s="91"/>
      <c r="I36" s="91"/>
    </row>
    <row r="37" spans="2:9" x14ac:dyDescent="0.25">
      <c r="B37" s="21"/>
      <c r="C37" s="21"/>
      <c r="D37" s="21"/>
      <c r="E37" s="21"/>
      <c r="F37" s="23"/>
      <c r="G37" s="23"/>
      <c r="H37" s="41"/>
    </row>
    <row r="38" spans="2:9" x14ac:dyDescent="0.25">
      <c r="B38" s="67"/>
      <c r="C38" s="21"/>
      <c r="D38" s="21"/>
      <c r="E38" s="21"/>
      <c r="F38" s="23"/>
      <c r="G38" s="23"/>
      <c r="H38" s="41"/>
    </row>
    <row r="39" spans="2:9" x14ac:dyDescent="0.25">
      <c r="B39" s="21"/>
      <c r="C39" s="21"/>
      <c r="D39" s="21"/>
      <c r="E39" s="21"/>
      <c r="F39" s="23"/>
      <c r="G39" s="23"/>
      <c r="H39" s="41"/>
    </row>
    <row r="40" spans="2:9" x14ac:dyDescent="0.25">
      <c r="B40" s="21"/>
      <c r="C40" s="21"/>
      <c r="D40" s="21"/>
      <c r="E40" s="21"/>
      <c r="F40" s="23"/>
      <c r="G40" s="23"/>
      <c r="H40" s="41"/>
    </row>
    <row r="41" spans="2:9" x14ac:dyDescent="0.25">
      <c r="B41" s="21"/>
      <c r="C41" s="21"/>
      <c r="D41" s="21"/>
      <c r="E41" s="21"/>
      <c r="F41" s="23"/>
      <c r="G41" s="23"/>
      <c r="H41" s="41"/>
    </row>
    <row r="42" spans="2:9" x14ac:dyDescent="0.25">
      <c r="B42" s="21"/>
      <c r="C42" s="21"/>
      <c r="D42" s="21"/>
      <c r="E42" s="21"/>
      <c r="F42" s="23"/>
      <c r="G42" s="23"/>
      <c r="H42" s="41"/>
    </row>
    <row r="43" spans="2:9" x14ac:dyDescent="0.25">
      <c r="B43" s="5"/>
      <c r="C43" s="5"/>
      <c r="D43" s="5"/>
      <c r="E43" s="5"/>
      <c r="F43" s="37"/>
      <c r="G43" s="37"/>
      <c r="H43" s="38"/>
    </row>
    <row r="44" spans="2:9" x14ac:dyDescent="0.25">
      <c r="B44" s="5"/>
      <c r="C44" s="5"/>
      <c r="D44" s="5"/>
      <c r="E44" s="5"/>
      <c r="F44" s="37"/>
      <c r="G44" s="37"/>
      <c r="H44" s="38"/>
    </row>
    <row r="45" spans="2:9" x14ac:dyDescent="0.25">
      <c r="B45" s="5"/>
      <c r="C45" s="5"/>
      <c r="D45" s="5"/>
      <c r="E45" s="5"/>
      <c r="F45" s="37"/>
      <c r="G45" s="37"/>
      <c r="H45" s="38"/>
    </row>
    <row r="46" spans="2:9" x14ac:dyDescent="0.25">
      <c r="B46" s="5"/>
      <c r="C46" s="5"/>
      <c r="D46" s="5"/>
      <c r="E46" s="5"/>
      <c r="F46" s="37"/>
      <c r="G46" s="37"/>
      <c r="H46" s="38"/>
    </row>
    <row r="47" spans="2:9" ht="17.25" x14ac:dyDescent="0.3">
      <c r="B47" s="6"/>
      <c r="C47" s="6"/>
      <c r="D47" s="6"/>
      <c r="E47" s="6"/>
      <c r="F47" s="43"/>
      <c r="G47" s="43"/>
      <c r="H47" s="44"/>
    </row>
    <row r="48" spans="2:9" ht="17.25" x14ac:dyDescent="0.3">
      <c r="B48" s="6"/>
      <c r="C48" s="6"/>
      <c r="D48" s="6"/>
      <c r="E48" s="6"/>
      <c r="F48" s="43"/>
      <c r="G48" s="43"/>
      <c r="H48" s="44"/>
    </row>
    <row r="49" spans="2:8" ht="17.25" x14ac:dyDescent="0.3">
      <c r="B49" s="6"/>
      <c r="C49" s="6"/>
      <c r="D49" s="6"/>
      <c r="E49" s="6"/>
      <c r="F49" s="43"/>
      <c r="G49" s="43"/>
      <c r="H49" s="44"/>
    </row>
    <row r="50" spans="2:8" ht="17.25" x14ac:dyDescent="0.3">
      <c r="B50" s="6"/>
      <c r="C50" s="6"/>
      <c r="D50" s="6"/>
      <c r="E50" s="6"/>
      <c r="F50" s="43"/>
      <c r="G50" s="43"/>
      <c r="H50" s="44"/>
    </row>
    <row r="51" spans="2:8" x14ac:dyDescent="0.25">
      <c r="B51" s="80"/>
      <c r="C51" s="21"/>
      <c r="D51" s="21"/>
      <c r="E51" s="21"/>
      <c r="F51" s="21"/>
      <c r="G51" s="21"/>
      <c r="H51" s="52"/>
    </row>
    <row r="52" spans="2:8" x14ac:dyDescent="0.25">
      <c r="B52" s="53"/>
      <c r="C52" s="54"/>
      <c r="D52" s="54"/>
      <c r="E52" s="54"/>
      <c r="F52" s="79"/>
      <c r="G52" s="79"/>
      <c r="H52" s="56"/>
    </row>
    <row r="53" spans="2:8" x14ac:dyDescent="0.25">
      <c r="B53" s="80"/>
      <c r="C53" s="21"/>
      <c r="D53" s="21"/>
      <c r="E53" s="21"/>
      <c r="F53" s="58"/>
      <c r="G53" s="58"/>
      <c r="H53" s="59"/>
    </row>
    <row r="54" spans="2:8" x14ac:dyDescent="0.25">
      <c r="B54" s="80"/>
      <c r="C54" s="21"/>
      <c r="D54" s="21"/>
      <c r="E54" s="21"/>
      <c r="F54" s="58"/>
      <c r="G54" s="58"/>
      <c r="H54" s="59"/>
    </row>
    <row r="55" spans="2:8" x14ac:dyDescent="0.25">
      <c r="B55" s="80"/>
      <c r="C55" s="21"/>
      <c r="D55" s="21"/>
      <c r="E55" s="21"/>
      <c r="F55" s="58"/>
      <c r="G55" s="58"/>
      <c r="H55" s="59"/>
    </row>
    <row r="56" spans="2:8" x14ac:dyDescent="0.25">
      <c r="B56" s="67"/>
      <c r="C56" s="21"/>
      <c r="D56" s="21"/>
      <c r="E56" s="21"/>
      <c r="F56" s="58"/>
      <c r="G56" s="58"/>
      <c r="H56" s="59"/>
    </row>
    <row r="57" spans="2:8" x14ac:dyDescent="0.25">
      <c r="B57" s="80"/>
      <c r="C57" s="21"/>
      <c r="D57" s="21"/>
      <c r="E57" s="21"/>
      <c r="F57" s="58"/>
      <c r="G57" s="58"/>
      <c r="H57" s="59"/>
    </row>
  </sheetData>
  <sheetProtection password="B31C" sheet="1" objects="1" scenarios="1"/>
  <mergeCells count="20">
    <mergeCell ref="B35:F35"/>
    <mergeCell ref="B36:F36"/>
    <mergeCell ref="B28:F28"/>
    <mergeCell ref="B29:F29"/>
    <mergeCell ref="B30:F30"/>
    <mergeCell ref="B31:F31"/>
    <mergeCell ref="B32:F32"/>
    <mergeCell ref="B34:F34"/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12</v>
      </c>
    </row>
    <row r="12" spans="2:7" ht="17.25" x14ac:dyDescent="0.3">
      <c r="B12" s="6" t="s">
        <v>13</v>
      </c>
      <c r="F12" s="4"/>
    </row>
    <row r="13" spans="2:7" x14ac:dyDescent="0.25">
      <c r="B13" s="73" t="s">
        <v>14</v>
      </c>
      <c r="F13" s="4"/>
    </row>
    <row r="14" spans="2:7" x14ac:dyDescent="0.25">
      <c r="B14" s="7"/>
      <c r="C14" s="7"/>
      <c r="D14" s="7"/>
      <c r="E14" s="8" t="s">
        <v>10</v>
      </c>
      <c r="F14" s="9" t="s">
        <v>15</v>
      </c>
      <c r="G14" s="9" t="s">
        <v>16</v>
      </c>
    </row>
    <row r="15" spans="2:7" s="5" customFormat="1" x14ac:dyDescent="0.25">
      <c r="B15" s="60" t="s">
        <v>17</v>
      </c>
      <c r="C15" s="60"/>
      <c r="D15" s="60"/>
      <c r="E15" s="47">
        <f>+Balantzea!F39</f>
        <v>58755.487000000008</v>
      </c>
      <c r="F15" s="45">
        <f>+Balantzea!G39</f>
        <v>57270.014999999999</v>
      </c>
      <c r="G15" s="38">
        <f t="shared" ref="G15:G28" si="0">IF(ISERROR($E15/F15),"-",$E15/F15-1)</f>
        <v>2.5938041049928362E-2</v>
      </c>
    </row>
    <row r="16" spans="2:7" x14ac:dyDescent="0.25">
      <c r="B16" s="1" t="s">
        <v>18</v>
      </c>
      <c r="C16" s="19"/>
      <c r="D16" s="19"/>
      <c r="E16" s="48">
        <v>3770.9119999999998</v>
      </c>
      <c r="F16" s="28">
        <v>2712.375</v>
      </c>
      <c r="G16" s="29">
        <f t="shared" si="0"/>
        <v>0.39026203972533291</v>
      </c>
    </row>
    <row r="17" spans="2:7" x14ac:dyDescent="0.25">
      <c r="B17" s="1" t="s">
        <v>19</v>
      </c>
      <c r="E17" s="48">
        <f>+Balantzea!F18+Balantzea!F21+Balantzea!F24</f>
        <v>1444.4639999999999</v>
      </c>
      <c r="F17" s="28">
        <f>+Balantzea!G18+Balantzea!G21+Balantzea!G24</f>
        <v>1502.7090000000001</v>
      </c>
      <c r="G17" s="29">
        <f t="shared" si="0"/>
        <v>-3.8759999441009607E-2</v>
      </c>
    </row>
    <row r="18" spans="2:7" x14ac:dyDescent="0.25">
      <c r="B18" s="1" t="s">
        <v>20</v>
      </c>
      <c r="E18" s="48">
        <f>+Balantzea!F33</f>
        <v>508.12900000000002</v>
      </c>
      <c r="F18" s="28">
        <f>+Balantzea!$G$33</f>
        <v>501.53300000000002</v>
      </c>
      <c r="G18" s="29">
        <f t="shared" si="0"/>
        <v>1.3151676958445435E-2</v>
      </c>
    </row>
    <row r="19" spans="2:7" s="5" customFormat="1" x14ac:dyDescent="0.25">
      <c r="B19" s="5" t="s">
        <v>21</v>
      </c>
      <c r="E19" s="47">
        <f>+Balantzea!F29</f>
        <v>42895.841</v>
      </c>
      <c r="F19" s="45">
        <f>+Balantzea!$G$29</f>
        <v>44039.108999999997</v>
      </c>
      <c r="G19" s="38">
        <f t="shared" si="0"/>
        <v>-2.5960289069426823E-2</v>
      </c>
    </row>
    <row r="20" spans="2:7" x14ac:dyDescent="0.25">
      <c r="B20" s="1" t="s">
        <v>22</v>
      </c>
      <c r="E20" s="48">
        <v>3081.6019999999999</v>
      </c>
      <c r="F20" s="28">
        <v>3150.2289999999998</v>
      </c>
      <c r="G20" s="29">
        <f t="shared" si="0"/>
        <v>-2.1784765488477187E-2</v>
      </c>
    </row>
    <row r="21" spans="2:7" s="21" customFormat="1" x14ac:dyDescent="0.25">
      <c r="B21" s="21" t="s">
        <v>23</v>
      </c>
      <c r="E21" s="22">
        <v>0</v>
      </c>
      <c r="F21" s="76">
        <v>0</v>
      </c>
      <c r="G21" s="65" t="str">
        <f t="shared" si="0"/>
        <v>-</v>
      </c>
    </row>
    <row r="22" spans="2:7" x14ac:dyDescent="0.25">
      <c r="B22" s="5" t="s">
        <v>24</v>
      </c>
      <c r="C22" s="5"/>
      <c r="D22" s="5"/>
      <c r="E22" s="47">
        <f>+Balantzea!$F$44</f>
        <v>42959.830999999998</v>
      </c>
      <c r="F22" s="45">
        <f>+Balantzea!$G$44</f>
        <v>41362.440999999999</v>
      </c>
      <c r="G22" s="38">
        <f t="shared" si="0"/>
        <v>3.8619335836586721E-2</v>
      </c>
    </row>
    <row r="23" spans="2:7" s="5" customFormat="1" x14ac:dyDescent="0.25">
      <c r="B23" s="21" t="s">
        <v>25</v>
      </c>
      <c r="C23" s="21"/>
      <c r="D23" s="21"/>
      <c r="E23" s="49">
        <v>1331.8254726600001</v>
      </c>
      <c r="F23" s="46">
        <v>1720.24100937</v>
      </c>
      <c r="G23" s="41">
        <f t="shared" si="0"/>
        <v>-0.22579134818571067</v>
      </c>
    </row>
    <row r="24" spans="2:7" x14ac:dyDescent="0.25">
      <c r="B24" s="54" t="s">
        <v>26</v>
      </c>
      <c r="C24" s="54"/>
      <c r="D24" s="54"/>
      <c r="E24" s="61">
        <f>+E22-E23</f>
        <v>41628.005527339999</v>
      </c>
      <c r="F24" s="62">
        <f>+F22-F23</f>
        <v>39642.199990629997</v>
      </c>
      <c r="G24" s="63">
        <f t="shared" si="0"/>
        <v>5.009322230298463E-2</v>
      </c>
    </row>
    <row r="25" spans="2:7" s="19" customFormat="1" x14ac:dyDescent="0.25">
      <c r="B25" s="1" t="s">
        <v>27</v>
      </c>
      <c r="C25" s="1"/>
      <c r="D25" s="1"/>
      <c r="E25" s="48">
        <v>19635.130056600003</v>
      </c>
      <c r="F25" s="28">
        <v>18917.485908609993</v>
      </c>
      <c r="G25" s="29">
        <f t="shared" si="0"/>
        <v>3.7935492668367043E-2</v>
      </c>
    </row>
    <row r="26" spans="2:7" x14ac:dyDescent="0.25">
      <c r="B26" s="5" t="s">
        <v>28</v>
      </c>
      <c r="C26" s="5"/>
      <c r="D26" s="5"/>
      <c r="E26" s="47">
        <f>+E24+E25</f>
        <v>61263.135583940006</v>
      </c>
      <c r="F26" s="45">
        <f>+F24+F25</f>
        <v>58559.685899239994</v>
      </c>
      <c r="G26" s="38">
        <f t="shared" si="0"/>
        <v>4.6165713548253384E-2</v>
      </c>
    </row>
    <row r="27" spans="2:7" s="5" customFormat="1" x14ac:dyDescent="0.25">
      <c r="B27" s="1" t="s">
        <v>29</v>
      </c>
      <c r="C27" s="1"/>
      <c r="D27" s="1"/>
      <c r="E27" s="48">
        <v>104965.37358394</v>
      </c>
      <c r="F27" s="28">
        <v>103696.29289924</v>
      </c>
      <c r="G27" s="29">
        <f t="shared" si="0"/>
        <v>1.2238438320385736E-2</v>
      </c>
    </row>
    <row r="28" spans="2:7" x14ac:dyDescent="0.25">
      <c r="B28" s="5" t="s">
        <v>30</v>
      </c>
      <c r="C28" s="5"/>
      <c r="D28" s="5"/>
      <c r="E28" s="47">
        <f>+Balantzea!F53</f>
        <v>5235.6390000000001</v>
      </c>
      <c r="F28" s="45">
        <f>+Balantzea!$G$53</f>
        <v>5018.741</v>
      </c>
      <c r="G28" s="38">
        <f t="shared" si="0"/>
        <v>4.3217611747647489E-2</v>
      </c>
    </row>
    <row r="29" spans="2:7" x14ac:dyDescent="0.25">
      <c r="E29" s="12"/>
    </row>
    <row r="34" spans="2:7" ht="17.25" x14ac:dyDescent="0.3">
      <c r="B34" s="6" t="s">
        <v>31</v>
      </c>
      <c r="F34" s="4"/>
    </row>
    <row r="35" spans="2:7" x14ac:dyDescent="0.25">
      <c r="B35" s="73" t="s">
        <v>14</v>
      </c>
      <c r="F35" s="4"/>
    </row>
    <row r="36" spans="2:7" x14ac:dyDescent="0.25">
      <c r="B36" s="7"/>
      <c r="C36" s="7"/>
      <c r="D36" s="7"/>
      <c r="E36" s="8" t="s">
        <v>10</v>
      </c>
      <c r="F36" s="9" t="s">
        <v>32</v>
      </c>
      <c r="G36" s="9" t="s">
        <v>16</v>
      </c>
    </row>
    <row r="37" spans="2:7" x14ac:dyDescent="0.25">
      <c r="B37" s="60" t="s">
        <v>17</v>
      </c>
      <c r="C37" s="60"/>
      <c r="D37" s="60"/>
      <c r="E37" s="47">
        <f>+E15</f>
        <v>58755.487000000008</v>
      </c>
      <c r="F37" s="45">
        <f>+Balantzea!I39</f>
        <v>57147.984000000004</v>
      </c>
      <c r="G37" s="38">
        <f t="shared" ref="G37:G50" si="1">IF(ISERROR($E37/F37),"-",$E37/F37-1)</f>
        <v>2.8128778785967423E-2</v>
      </c>
    </row>
    <row r="38" spans="2:7" x14ac:dyDescent="0.25">
      <c r="B38" s="1" t="s">
        <v>18</v>
      </c>
      <c r="C38" s="19"/>
      <c r="D38" s="19"/>
      <c r="E38" s="48">
        <f>+E16</f>
        <v>3770.9119999999998</v>
      </c>
      <c r="F38" s="28">
        <v>3323.223</v>
      </c>
      <c r="G38" s="29">
        <f t="shared" si="1"/>
        <v>0.13471530499156992</v>
      </c>
    </row>
    <row r="39" spans="2:7" x14ac:dyDescent="0.25">
      <c r="B39" s="1" t="s">
        <v>19</v>
      </c>
      <c r="E39" s="48">
        <f t="shared" ref="E39:E50" si="2">+E17</f>
        <v>1444.4639999999999</v>
      </c>
      <c r="F39" s="28">
        <f>+Balantzea!I18+Balantzea!I21+Balantzea!$I$24</f>
        <v>1355.8409999999999</v>
      </c>
      <c r="G39" s="29">
        <f t="shared" si="1"/>
        <v>6.5363859036568384E-2</v>
      </c>
    </row>
    <row r="40" spans="2:7" x14ac:dyDescent="0.25">
      <c r="B40" s="1" t="s">
        <v>20</v>
      </c>
      <c r="E40" s="48">
        <f t="shared" si="2"/>
        <v>508.12900000000002</v>
      </c>
      <c r="F40" s="28">
        <f>+Balantzea!$I$33</f>
        <v>514.51800000000003</v>
      </c>
      <c r="G40" s="29">
        <f t="shared" si="1"/>
        <v>-1.2417447008656657E-2</v>
      </c>
    </row>
    <row r="41" spans="2:7" x14ac:dyDescent="0.25">
      <c r="B41" s="5" t="s">
        <v>21</v>
      </c>
      <c r="C41" s="5"/>
      <c r="D41" s="5"/>
      <c r="E41" s="47">
        <f t="shared" si="2"/>
        <v>42895.841</v>
      </c>
      <c r="F41" s="45">
        <f>+Balantzea!$I$29</f>
        <v>41845.212</v>
      </c>
      <c r="G41" s="38">
        <f t="shared" si="1"/>
        <v>2.5107508118252575E-2</v>
      </c>
    </row>
    <row r="42" spans="2:7" x14ac:dyDescent="0.25">
      <c r="B42" s="1" t="s">
        <v>22</v>
      </c>
      <c r="E42" s="48">
        <f t="shared" si="2"/>
        <v>3081.6019999999999</v>
      </c>
      <c r="F42" s="28">
        <v>3090.192</v>
      </c>
      <c r="G42" s="29">
        <f t="shared" si="1"/>
        <v>-2.7797625519708768E-3</v>
      </c>
    </row>
    <row r="43" spans="2:7" s="21" customFormat="1" x14ac:dyDescent="0.25">
      <c r="B43" s="21" t="s">
        <v>23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24</v>
      </c>
      <c r="C44" s="5"/>
      <c r="D44" s="5"/>
      <c r="E44" s="47">
        <f t="shared" si="2"/>
        <v>42959.830999999998</v>
      </c>
      <c r="F44" s="45">
        <f>+Balantzea!$I$44</f>
        <v>41707.294999999998</v>
      </c>
      <c r="G44" s="38">
        <f t="shared" si="1"/>
        <v>3.0031580806187508E-2</v>
      </c>
    </row>
    <row r="45" spans="2:7" x14ac:dyDescent="0.25">
      <c r="B45" s="21" t="s">
        <v>25</v>
      </c>
      <c r="C45" s="21"/>
      <c r="D45" s="21"/>
      <c r="E45" s="49">
        <f t="shared" si="2"/>
        <v>1331.8254726600001</v>
      </c>
      <c r="F45" s="46">
        <v>1486.4222208599999</v>
      </c>
      <c r="G45" s="41">
        <f t="shared" si="1"/>
        <v>-0.10400594530304774</v>
      </c>
    </row>
    <row r="46" spans="2:7" x14ac:dyDescent="0.25">
      <c r="B46" s="54" t="s">
        <v>26</v>
      </c>
      <c r="C46" s="54"/>
      <c r="D46" s="54"/>
      <c r="E46" s="61">
        <f t="shared" si="2"/>
        <v>41628.005527339999</v>
      </c>
      <c r="F46" s="62">
        <f>+F44-F45</f>
        <v>40220.872779140002</v>
      </c>
      <c r="G46" s="63">
        <f t="shared" si="1"/>
        <v>3.4985137093538787E-2</v>
      </c>
    </row>
    <row r="47" spans="2:7" x14ac:dyDescent="0.25">
      <c r="B47" s="1" t="s">
        <v>27</v>
      </c>
      <c r="E47" s="48">
        <f t="shared" si="2"/>
        <v>19635.130056600003</v>
      </c>
      <c r="F47" s="28">
        <v>19461.609094179999</v>
      </c>
      <c r="G47" s="29">
        <f t="shared" si="1"/>
        <v>8.9160645237651437E-3</v>
      </c>
    </row>
    <row r="48" spans="2:7" x14ac:dyDescent="0.25">
      <c r="B48" s="5" t="s">
        <v>28</v>
      </c>
      <c r="C48" s="5"/>
      <c r="D48" s="5"/>
      <c r="E48" s="47">
        <f t="shared" si="2"/>
        <v>61263.135583940006</v>
      </c>
      <c r="F48" s="45">
        <f>+F46+F47</f>
        <v>59682.481873320001</v>
      </c>
      <c r="G48" s="38">
        <f t="shared" si="1"/>
        <v>2.6484383038477555E-2</v>
      </c>
    </row>
    <row r="49" spans="2:7" x14ac:dyDescent="0.25">
      <c r="B49" s="1" t="s">
        <v>29</v>
      </c>
      <c r="E49" s="48">
        <f t="shared" si="2"/>
        <v>104965.37358394</v>
      </c>
      <c r="F49" s="28">
        <v>102337.59887332001</v>
      </c>
      <c r="G49" s="29">
        <f t="shared" si="1"/>
        <v>2.5677509923530906E-2</v>
      </c>
    </row>
    <row r="50" spans="2:7" x14ac:dyDescent="0.25">
      <c r="B50" s="5" t="s">
        <v>30</v>
      </c>
      <c r="C50" s="5"/>
      <c r="D50" s="5"/>
      <c r="E50" s="47">
        <f t="shared" si="2"/>
        <v>5235.6390000000001</v>
      </c>
      <c r="F50" s="45">
        <f>+Balantzea!$I$53</f>
        <v>5184.5290000000005</v>
      </c>
      <c r="G50" s="38">
        <f t="shared" si="1"/>
        <v>9.8581761236169463E-3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33</v>
      </c>
    </row>
    <row r="12" spans="2:7" ht="17.25" x14ac:dyDescent="0.3">
      <c r="B12" s="6" t="s">
        <v>13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10</v>
      </c>
      <c r="F14" s="9" t="s">
        <v>15</v>
      </c>
      <c r="G14" s="9" t="s">
        <v>16</v>
      </c>
    </row>
    <row r="15" spans="2:7" x14ac:dyDescent="0.25">
      <c r="B15" s="1" t="s">
        <v>0</v>
      </c>
      <c r="E15" s="30">
        <v>6.258892976874722E-2</v>
      </c>
      <c r="F15" s="31">
        <v>5.4872423994603375E-2</v>
      </c>
      <c r="G15" s="32" t="str">
        <f>IF(ISERROR($E15-F15),"-",CONCATENATE((FIXED($E15-F15,4)*10000)," op"))</f>
        <v>77 op</v>
      </c>
    </row>
    <row r="16" spans="2:7" x14ac:dyDescent="0.25">
      <c r="B16" s="1" t="s">
        <v>3</v>
      </c>
      <c r="E16" s="30">
        <v>6.7278374540878955E-2</v>
      </c>
      <c r="F16" s="31">
        <v>5.9050241223008955E-2</v>
      </c>
      <c r="G16" s="32" t="str">
        <f t="shared" ref="G16:G19" si="0">IF(ISERROR($E16-F16),"-",CONCATENATE((FIXED($E16-F16,4)*10000)," op"))</f>
        <v>82 op</v>
      </c>
    </row>
    <row r="17" spans="2:7" x14ac:dyDescent="0.25">
      <c r="B17" s="1" t="s">
        <v>1</v>
      </c>
      <c r="E17" s="30">
        <v>5.5650029823322393E-3</v>
      </c>
      <c r="F17" s="31">
        <v>4.743457428659466E-3</v>
      </c>
      <c r="G17" s="32" t="str">
        <f t="shared" si="0"/>
        <v>8 op</v>
      </c>
    </row>
    <row r="18" spans="2:7" x14ac:dyDescent="0.25">
      <c r="B18" s="1" t="s">
        <v>2</v>
      </c>
      <c r="E18" s="30">
        <v>1.064610562167089E-2</v>
      </c>
      <c r="F18" s="31">
        <v>8.8543822334339779E-3</v>
      </c>
      <c r="G18" s="32" t="str">
        <f t="shared" si="0"/>
        <v>18 op</v>
      </c>
    </row>
    <row r="19" spans="2:7" x14ac:dyDescent="0.25">
      <c r="B19" s="1" t="s">
        <v>34</v>
      </c>
      <c r="E19" s="30">
        <v>0.57903005030020671</v>
      </c>
      <c r="F19" s="31">
        <v>0.48509245283547248</v>
      </c>
      <c r="G19" s="32" t="str">
        <f t="shared" si="0"/>
        <v>939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31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">
        <v>10</v>
      </c>
      <c r="F30" s="9" t="s">
        <v>32</v>
      </c>
      <c r="G30" s="9" t="s">
        <v>16</v>
      </c>
    </row>
    <row r="31" spans="2:7" x14ac:dyDescent="0.25">
      <c r="B31" s="1" t="s">
        <v>0</v>
      </c>
      <c r="E31" s="30">
        <f>+E15</f>
        <v>6.258892976874722E-2</v>
      </c>
      <c r="F31" s="31">
        <v>6.1943092508915977E-2</v>
      </c>
      <c r="G31" s="32" t="str">
        <f>IF(ISERROR($E31-F31),"-",CONCATENATE((FIXED($E31-F31,4)*10000)," op"))</f>
        <v>6 op</v>
      </c>
    </row>
    <row r="32" spans="2:7" x14ac:dyDescent="0.25">
      <c r="B32" s="1" t="s">
        <v>3</v>
      </c>
      <c r="E32" s="30">
        <f>+E16</f>
        <v>6.7278374540878955E-2</v>
      </c>
      <c r="F32" s="31">
        <v>6.6600000000000006E-2</v>
      </c>
      <c r="G32" s="32" t="str">
        <f t="shared" ref="G32:G35" si="1">IF(ISERROR($E32-F32),"-",CONCATENATE((FIXED($E32-F32,4)*10000)," op"))</f>
        <v>7 op</v>
      </c>
    </row>
    <row r="33" spans="2:7" x14ac:dyDescent="0.25">
      <c r="B33" s="1" t="s">
        <v>1</v>
      </c>
      <c r="E33" s="30">
        <f>+E17</f>
        <v>5.5650029823322393E-3</v>
      </c>
      <c r="F33" s="31">
        <v>5.4668684956191886E-3</v>
      </c>
      <c r="G33" s="32" t="str">
        <f t="shared" si="1"/>
        <v>1 op</v>
      </c>
    </row>
    <row r="34" spans="2:7" x14ac:dyDescent="0.25">
      <c r="B34" s="1" t="s">
        <v>2</v>
      </c>
      <c r="E34" s="30">
        <f>+E18</f>
        <v>1.064610562167089E-2</v>
      </c>
      <c r="F34" s="31">
        <v>1.0335499658498896E-2</v>
      </c>
      <c r="G34" s="32" t="str">
        <f t="shared" si="1"/>
        <v>3 op</v>
      </c>
    </row>
    <row r="35" spans="2:7" x14ac:dyDescent="0.25">
      <c r="B35" s="1" t="s">
        <v>34</v>
      </c>
      <c r="E35" s="30">
        <f>+E19</f>
        <v>0.57903005030020671</v>
      </c>
      <c r="F35" s="31">
        <v>0.55868325764033944</v>
      </c>
      <c r="G35" s="32" t="str">
        <f t="shared" si="1"/>
        <v>203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35</v>
      </c>
    </row>
    <row r="12" spans="2:7" ht="17.25" x14ac:dyDescent="0.3">
      <c r="B12" s="6" t="s">
        <v>13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">
        <v>10</v>
      </c>
      <c r="F14" s="9" t="s">
        <v>15</v>
      </c>
      <c r="G14" s="9" t="s">
        <v>16</v>
      </c>
    </row>
    <row r="15" spans="2:7" x14ac:dyDescent="0.25">
      <c r="B15" s="1" t="s">
        <v>36</v>
      </c>
      <c r="E15" s="30">
        <f>+Kaudimena!F26</f>
        <v>0.16131357486170442</v>
      </c>
      <c r="F15" s="31">
        <f>+Kaudimena!G26</f>
        <v>0.15178224323694159</v>
      </c>
      <c r="G15" s="32" t="str">
        <f>IF(ISERROR($E15-F15),"-",CONCATENATE((FIXED($E15-F15,4)*10000)," op"))</f>
        <v>95 op</v>
      </c>
    </row>
    <row r="16" spans="2:7" x14ac:dyDescent="0.25">
      <c r="B16" s="1" t="s">
        <v>37</v>
      </c>
      <c r="E16" s="30">
        <f>+Kaudimena!F27</f>
        <v>0.16131357486170442</v>
      </c>
      <c r="F16" s="31">
        <f>+Kaudimena!G27</f>
        <v>0.15178224323694159</v>
      </c>
      <c r="G16" s="32" t="str">
        <f t="shared" ref="G16:G23" si="0">IF(ISERROR($E16-F16),"-",CONCATENATE((FIXED($E16-F16,4)*10000)," op"))</f>
        <v>95 op</v>
      </c>
    </row>
    <row r="17" spans="2:7" x14ac:dyDescent="0.25">
      <c r="B17" s="1" t="s">
        <v>38</v>
      </c>
      <c r="E17" s="30">
        <f>+Kaudimena!F28</f>
        <v>0.16131357486170442</v>
      </c>
      <c r="F17" s="31">
        <f>+Kaudimena!G28</f>
        <v>0.15178224323694159</v>
      </c>
      <c r="G17" s="32" t="str">
        <f t="shared" si="0"/>
        <v>95 op</v>
      </c>
    </row>
    <row r="18" spans="2:7" x14ac:dyDescent="0.25">
      <c r="B18" s="1" t="s">
        <v>39</v>
      </c>
      <c r="E18" s="30">
        <f>+Kaudimena!F29</f>
        <v>8.0011524977652265E-2</v>
      </c>
      <c r="F18" s="31">
        <f>+Kaudimena!G29</f>
        <v>8.0429995264640661E-2</v>
      </c>
      <c r="G18" s="32" t="str">
        <f t="shared" si="0"/>
        <v>-4 op</v>
      </c>
    </row>
    <row r="19" spans="2:7" s="21" customFormat="1" x14ac:dyDescent="0.25">
      <c r="B19" s="21" t="s">
        <v>8</v>
      </c>
      <c r="E19" s="57">
        <f>+Kaudimena!F31</f>
        <v>0.15598588447358527</v>
      </c>
      <c r="F19" s="58">
        <f>+Kaudimena!G31</f>
        <v>0.14824736290360591</v>
      </c>
      <c r="G19" s="32" t="str">
        <f t="shared" si="0"/>
        <v>77 op</v>
      </c>
    </row>
    <row r="20" spans="2:7" s="21" customFormat="1" x14ac:dyDescent="0.25">
      <c r="B20" s="21" t="s">
        <v>40</v>
      </c>
      <c r="E20" s="57">
        <f>+Kaudimena!F33</f>
        <v>7.7467509462774767E-2</v>
      </c>
      <c r="F20" s="58">
        <f>+Kaudimena!G33</f>
        <v>7.8927927272805967E-2</v>
      </c>
      <c r="G20" s="32" t="str">
        <f t="shared" si="0"/>
        <v>-15 op</v>
      </c>
    </row>
    <row r="21" spans="2:7" x14ac:dyDescent="0.25">
      <c r="B21" s="1" t="s">
        <v>4</v>
      </c>
      <c r="E21" s="30">
        <v>2.1190896072696237</v>
      </c>
      <c r="F21" s="31">
        <v>1.62903112084373</v>
      </c>
      <c r="G21" s="32" t="str">
        <f t="shared" si="0"/>
        <v>4901 op</v>
      </c>
    </row>
    <row r="22" spans="2:7" x14ac:dyDescent="0.25">
      <c r="B22" s="1" t="s">
        <v>5</v>
      </c>
      <c r="E22" s="78">
        <v>1.2304999999999999</v>
      </c>
      <c r="F22" s="31">
        <v>1.1738449428726645</v>
      </c>
      <c r="G22" s="32" t="str">
        <f t="shared" si="0"/>
        <v>567 op</v>
      </c>
    </row>
    <row r="23" spans="2:7" x14ac:dyDescent="0.25">
      <c r="B23" s="1" t="s">
        <v>9</v>
      </c>
      <c r="E23" s="30">
        <v>1.0259225079156389</v>
      </c>
      <c r="F23" s="31">
        <v>1.1041662916169794</v>
      </c>
      <c r="G23" s="32" t="str">
        <f t="shared" si="0"/>
        <v>-782 op</v>
      </c>
    </row>
    <row r="29" spans="2:7" ht="17.25" x14ac:dyDescent="0.3">
      <c r="B29" s="6" t="s">
        <v>31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">
        <v>10</v>
      </c>
      <c r="F31" s="9" t="s">
        <v>32</v>
      </c>
      <c r="G31" s="9" t="s">
        <v>16</v>
      </c>
    </row>
    <row r="32" spans="2:7" x14ac:dyDescent="0.25">
      <c r="B32" s="1" t="s">
        <v>36</v>
      </c>
      <c r="E32" s="30">
        <f t="shared" ref="E32:E40" si="1">+E15</f>
        <v>0.16131357486170442</v>
      </c>
      <c r="F32" s="31">
        <f>+Kaudimena!G54</f>
        <v>0.15956929969271472</v>
      </c>
      <c r="G32" s="32" t="str">
        <f>IF(ISERROR($E32-F32),"-",CONCATENATE((FIXED($E32-F32,4)*10000)," op"))</f>
        <v>17 op</v>
      </c>
    </row>
    <row r="33" spans="2:7" x14ac:dyDescent="0.25">
      <c r="B33" s="1" t="s">
        <v>37</v>
      </c>
      <c r="E33" s="30">
        <f t="shared" si="1"/>
        <v>0.16131357486170442</v>
      </c>
      <c r="F33" s="31">
        <f>+Kaudimena!G55</f>
        <v>0.15956929969271472</v>
      </c>
      <c r="G33" s="32" t="str">
        <f t="shared" ref="G33:G40" si="2">IF(ISERROR($E33-F33),"-",CONCATENATE((FIXED($E33-F33,4)*10000)," op"))</f>
        <v>17 op</v>
      </c>
    </row>
    <row r="34" spans="2:7" x14ac:dyDescent="0.25">
      <c r="B34" s="1" t="s">
        <v>38</v>
      </c>
      <c r="E34" s="30">
        <f t="shared" si="1"/>
        <v>0.16131357486170442</v>
      </c>
      <c r="F34" s="31">
        <f>+Kaudimena!G56</f>
        <v>0.15956929969271472</v>
      </c>
      <c r="G34" s="32" t="str">
        <f t="shared" si="2"/>
        <v>17 op</v>
      </c>
    </row>
    <row r="35" spans="2:7" s="21" customFormat="1" x14ac:dyDescent="0.25">
      <c r="B35" s="1" t="s">
        <v>39</v>
      </c>
      <c r="C35" s="1"/>
      <c r="D35" s="1"/>
      <c r="E35" s="30">
        <f t="shared" si="1"/>
        <v>8.0011524977652265E-2</v>
      </c>
      <c r="F35" s="31">
        <f>+Kaudimena!G57</f>
        <v>8.2007077926563088E-2</v>
      </c>
      <c r="G35" s="32" t="str">
        <f t="shared" si="2"/>
        <v>-20 op</v>
      </c>
    </row>
    <row r="36" spans="2:7" s="21" customFormat="1" x14ac:dyDescent="0.25">
      <c r="B36" s="21" t="s">
        <v>8</v>
      </c>
      <c r="E36" s="57">
        <f t="shared" si="1"/>
        <v>0.15598588447358527</v>
      </c>
      <c r="F36" s="58">
        <f>+Kaudimena!G59</f>
        <v>0.15420681218146318</v>
      </c>
      <c r="G36" s="32" t="str">
        <f t="shared" si="2"/>
        <v>18 op</v>
      </c>
    </row>
    <row r="37" spans="2:7" x14ac:dyDescent="0.25">
      <c r="B37" s="21" t="s">
        <v>40</v>
      </c>
      <c r="C37" s="21"/>
      <c r="D37" s="21"/>
      <c r="E37" s="57">
        <f t="shared" si="1"/>
        <v>7.7467509462774767E-2</v>
      </c>
      <c r="F37" s="58">
        <f>+Kaudimena!G61</f>
        <v>7.9369767183369355E-2</v>
      </c>
      <c r="G37" s="32" t="str">
        <f t="shared" si="2"/>
        <v>-19 op</v>
      </c>
    </row>
    <row r="38" spans="2:7" x14ac:dyDescent="0.25">
      <c r="B38" s="1" t="s">
        <v>4</v>
      </c>
      <c r="E38" s="30">
        <f t="shared" si="1"/>
        <v>2.1190896072696237</v>
      </c>
      <c r="F38" s="31">
        <v>1.9236568307414648</v>
      </c>
      <c r="G38" s="32" t="str">
        <f t="shared" si="2"/>
        <v>1954 op</v>
      </c>
    </row>
    <row r="39" spans="2:7" x14ac:dyDescent="0.25">
      <c r="B39" s="1" t="s">
        <v>5</v>
      </c>
      <c r="E39" s="30">
        <f t="shared" si="1"/>
        <v>1.2304999999999999</v>
      </c>
      <c r="F39" s="31">
        <v>1.2289118397616801</v>
      </c>
      <c r="G39" s="32" t="str">
        <f>IF(ISERROR($E39-F39),"-",CONCATENATE((FIXED($E39-F39,4)*10000)," op"))</f>
        <v>16 op</v>
      </c>
    </row>
    <row r="40" spans="2:7" x14ac:dyDescent="0.25">
      <c r="B40" s="1" t="s">
        <v>9</v>
      </c>
      <c r="E40" s="30">
        <f t="shared" si="1"/>
        <v>1.0259225079156389</v>
      </c>
      <c r="F40" s="31">
        <v>1.0333334856640495</v>
      </c>
      <c r="G40" s="32" t="str">
        <f t="shared" si="2"/>
        <v>-74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41</v>
      </c>
    </row>
    <row r="12" spans="2:9" ht="17.25" x14ac:dyDescent="0.3">
      <c r="B12" s="6" t="s">
        <v>13</v>
      </c>
      <c r="F12" s="4"/>
    </row>
    <row r="13" spans="2:9" x14ac:dyDescent="0.25">
      <c r="B13" s="74" t="s">
        <v>42</v>
      </c>
      <c r="F13" s="4"/>
    </row>
    <row r="14" spans="2:9" x14ac:dyDescent="0.25">
      <c r="B14" s="7"/>
      <c r="C14" s="7"/>
      <c r="D14" s="7"/>
      <c r="E14" s="8" t="s">
        <v>10</v>
      </c>
      <c r="F14" s="9" t="s">
        <v>15</v>
      </c>
      <c r="G14" s="9" t="s">
        <v>16</v>
      </c>
    </row>
    <row r="15" spans="2:9" x14ac:dyDescent="0.25">
      <c r="B15" s="1" t="s">
        <v>43</v>
      </c>
      <c r="E15" s="33">
        <v>5464</v>
      </c>
      <c r="F15" s="34">
        <v>5689</v>
      </c>
      <c r="G15" s="35">
        <f t="shared" ref="G15:G20" si="0">IF(ISERROR($E15/F15),"-",$E15/F15-1)</f>
        <v>-3.9550008788890811E-2</v>
      </c>
      <c r="H15" s="12"/>
      <c r="I15" s="12"/>
    </row>
    <row r="16" spans="2:9" x14ac:dyDescent="0.25">
      <c r="B16" s="1" t="s">
        <v>44</v>
      </c>
      <c r="E16" s="33">
        <v>915</v>
      </c>
      <c r="F16" s="34">
        <v>934</v>
      </c>
      <c r="G16" s="35">
        <f t="shared" si="0"/>
        <v>-2.0342612419700257E-2</v>
      </c>
      <c r="H16" s="12"/>
      <c r="I16" s="12"/>
    </row>
    <row r="17" spans="2:9" x14ac:dyDescent="0.25">
      <c r="B17" s="1" t="s">
        <v>45</v>
      </c>
      <c r="E17" s="33">
        <v>2550817</v>
      </c>
      <c r="F17" s="34">
        <v>2614691</v>
      </c>
      <c r="G17" s="35">
        <f t="shared" si="0"/>
        <v>-2.4428890450152618E-2</v>
      </c>
      <c r="H17" s="12"/>
      <c r="I17" s="12"/>
    </row>
    <row r="18" spans="2:9" x14ac:dyDescent="0.25">
      <c r="B18" s="1" t="s">
        <v>46</v>
      </c>
      <c r="E18" s="33">
        <v>2404940</v>
      </c>
      <c r="F18" s="34">
        <v>2464985</v>
      </c>
      <c r="G18" s="35">
        <f t="shared" si="0"/>
        <v>-2.4359174599439704E-2</v>
      </c>
      <c r="H18" s="12"/>
      <c r="I18" s="12"/>
    </row>
    <row r="19" spans="2:9" x14ac:dyDescent="0.25">
      <c r="B19" s="1" t="s">
        <v>47</v>
      </c>
      <c r="E19" s="33">
        <v>145877</v>
      </c>
      <c r="F19" s="34">
        <v>149706</v>
      </c>
      <c r="G19" s="35">
        <f t="shared" si="0"/>
        <v>-2.5576797189157396E-2</v>
      </c>
      <c r="H19" s="12"/>
      <c r="I19" s="12"/>
    </row>
    <row r="20" spans="2:9" x14ac:dyDescent="0.25">
      <c r="B20" s="1" t="s">
        <v>48</v>
      </c>
      <c r="E20" s="33">
        <v>1916</v>
      </c>
      <c r="F20" s="34">
        <v>1981</v>
      </c>
      <c r="G20" s="35">
        <f t="shared" si="0"/>
        <v>-3.2811711256940934E-2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31</v>
      </c>
      <c r="F28" s="4"/>
      <c r="H28" s="12"/>
      <c r="I28" s="12"/>
    </row>
    <row r="29" spans="2:9" x14ac:dyDescent="0.25">
      <c r="B29" s="74" t="s">
        <v>42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2018/II</v>
      </c>
      <c r="F30" s="9" t="s">
        <v>32</v>
      </c>
      <c r="G30" s="9" t="s">
        <v>16</v>
      </c>
      <c r="H30" s="12"/>
      <c r="I30" s="12"/>
    </row>
    <row r="31" spans="2:9" x14ac:dyDescent="0.25">
      <c r="B31" s="1" t="s">
        <v>43</v>
      </c>
      <c r="E31" s="33">
        <f t="shared" ref="E31:E36" si="1">+E15</f>
        <v>5464</v>
      </c>
      <c r="F31" s="34">
        <v>5665</v>
      </c>
      <c r="G31" s="35">
        <f t="shared" ref="G31:G36" si="2">IF(ISERROR($E31/F31),"-",$E31/F31-1)</f>
        <v>-3.5481023830538416E-2</v>
      </c>
      <c r="H31" s="12"/>
      <c r="I31" s="12"/>
    </row>
    <row r="32" spans="2:9" x14ac:dyDescent="0.25">
      <c r="B32" s="1" t="s">
        <v>44</v>
      </c>
      <c r="E32" s="33">
        <f t="shared" si="1"/>
        <v>915</v>
      </c>
      <c r="F32" s="34">
        <v>920</v>
      </c>
      <c r="G32" s="35">
        <f t="shared" si="2"/>
        <v>-5.4347826086956763E-3</v>
      </c>
      <c r="H32" s="12"/>
      <c r="I32" s="12"/>
    </row>
    <row r="33" spans="2:9" x14ac:dyDescent="0.25">
      <c r="B33" s="1" t="s">
        <v>45</v>
      </c>
      <c r="E33" s="33">
        <f t="shared" si="1"/>
        <v>2550817</v>
      </c>
      <c r="F33" s="34">
        <v>2561430</v>
      </c>
      <c r="G33" s="35">
        <f t="shared" si="2"/>
        <v>-4.1433886539941067E-3</v>
      </c>
      <c r="H33" s="12"/>
      <c r="I33" s="12"/>
    </row>
    <row r="34" spans="2:9" x14ac:dyDescent="0.25">
      <c r="B34" s="1" t="s">
        <v>46</v>
      </c>
      <c r="E34" s="33">
        <f t="shared" si="1"/>
        <v>2404940</v>
      </c>
      <c r="F34" s="34">
        <v>2414980</v>
      </c>
      <c r="G34" s="35">
        <f t="shared" si="2"/>
        <v>-4.157384326164193E-3</v>
      </c>
      <c r="H34" s="12"/>
      <c r="I34" s="12"/>
    </row>
    <row r="35" spans="2:9" x14ac:dyDescent="0.25">
      <c r="B35" s="1" t="s">
        <v>47</v>
      </c>
      <c r="E35" s="33">
        <f t="shared" si="1"/>
        <v>145877</v>
      </c>
      <c r="F35" s="34">
        <v>146450</v>
      </c>
      <c r="G35" s="35">
        <f t="shared" si="2"/>
        <v>-3.9125981563673529E-3</v>
      </c>
      <c r="H35" s="12"/>
      <c r="I35" s="12"/>
    </row>
    <row r="36" spans="2:9" x14ac:dyDescent="0.25">
      <c r="B36" s="1" t="s">
        <v>48</v>
      </c>
      <c r="E36" s="33">
        <f t="shared" si="1"/>
        <v>1916</v>
      </c>
      <c r="F36" s="34">
        <v>1960</v>
      </c>
      <c r="G36" s="35">
        <f t="shared" si="2"/>
        <v>-2.2448979591836782E-2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8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49</v>
      </c>
    </row>
    <row r="10" spans="2:10" x14ac:dyDescent="0.25">
      <c r="B10" s="73" t="s">
        <v>14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 t="s">
        <v>10</v>
      </c>
      <c r="I14" s="9" t="s">
        <v>15</v>
      </c>
      <c r="J14" s="9" t="s">
        <v>16</v>
      </c>
    </row>
    <row r="15" spans="2:10" x14ac:dyDescent="0.25">
      <c r="B15" s="5" t="s">
        <v>50</v>
      </c>
      <c r="C15" s="5"/>
      <c r="D15" s="5"/>
      <c r="E15" s="5"/>
      <c r="F15" s="5"/>
      <c r="G15" s="5"/>
      <c r="H15" s="17">
        <v>276.49</v>
      </c>
      <c r="I15" s="37">
        <v>276.35399999999998</v>
      </c>
      <c r="J15" s="38">
        <f>IF(ISERROR($H15/I15),"-",$H15/I15-1)</f>
        <v>4.9212242268992235E-4</v>
      </c>
    </row>
    <row r="16" spans="2:10" x14ac:dyDescent="0.25">
      <c r="B16" s="1" t="s">
        <v>51</v>
      </c>
      <c r="H16" s="20">
        <v>31.131</v>
      </c>
      <c r="I16" s="25">
        <v>30.856999999999999</v>
      </c>
      <c r="J16" s="35">
        <f t="shared" ref="J16:J40" si="0">IF(ISERROR($H16/I16),"-",$H16/I16-1)</f>
        <v>8.879670739216472E-3</v>
      </c>
    </row>
    <row r="17" spans="2:11" x14ac:dyDescent="0.25">
      <c r="B17" s="1" t="s">
        <v>52</v>
      </c>
      <c r="H17" s="20">
        <v>10.257</v>
      </c>
      <c r="I17" s="25">
        <v>7.9059999999999997</v>
      </c>
      <c r="J17" s="35">
        <f t="shared" si="0"/>
        <v>0.29736908676954221</v>
      </c>
    </row>
    <row r="18" spans="2:11" x14ac:dyDescent="0.25">
      <c r="B18" s="5" t="s">
        <v>53</v>
      </c>
      <c r="C18" s="5"/>
      <c r="D18" s="5"/>
      <c r="E18" s="5"/>
      <c r="F18" s="5"/>
      <c r="G18" s="5"/>
      <c r="H18" s="17">
        <v>193.51499999999999</v>
      </c>
      <c r="I18" s="37">
        <v>185.46600000000001</v>
      </c>
      <c r="J18" s="38">
        <f t="shared" si="0"/>
        <v>4.3398790074730575E-2</v>
      </c>
    </row>
    <row r="19" spans="2:11" x14ac:dyDescent="0.25">
      <c r="B19" s="1" t="s">
        <v>54</v>
      </c>
      <c r="H19" s="20">
        <v>31.224</v>
      </c>
      <c r="I19" s="25">
        <v>242.42500000000001</v>
      </c>
      <c r="J19" s="35">
        <f t="shared" si="0"/>
        <v>-0.87120140249561717</v>
      </c>
    </row>
    <row r="20" spans="2:11" x14ac:dyDescent="0.25">
      <c r="B20" s="1" t="s">
        <v>55</v>
      </c>
      <c r="H20" s="20">
        <v>1.1910000000000001</v>
      </c>
      <c r="I20" s="25">
        <v>1.337</v>
      </c>
      <c r="J20" s="35">
        <f t="shared" si="0"/>
        <v>-0.10919970082273744</v>
      </c>
    </row>
    <row r="21" spans="2:11" x14ac:dyDescent="0.25">
      <c r="B21" t="s">
        <v>56</v>
      </c>
      <c r="H21" s="20">
        <v>54.402000000000015</v>
      </c>
      <c r="I21" s="25">
        <v>37.853999999999999</v>
      </c>
      <c r="J21" s="35">
        <f t="shared" si="0"/>
        <v>0.43715327310191832</v>
      </c>
    </row>
    <row r="22" spans="2:11" ht="17.25" x14ac:dyDescent="0.3">
      <c r="B22" s="6" t="s">
        <v>57</v>
      </c>
      <c r="C22" s="6"/>
      <c r="D22" s="6"/>
      <c r="E22" s="6"/>
      <c r="F22" s="6"/>
      <c r="G22" s="6"/>
      <c r="H22" s="18">
        <f>SUM(H15:H21)</f>
        <v>598.21</v>
      </c>
      <c r="I22" s="27">
        <f>SUM(I15:I21)</f>
        <v>782.19900000000007</v>
      </c>
      <c r="J22" s="39">
        <f t="shared" si="0"/>
        <v>-0.23522019332676214</v>
      </c>
      <c r="K22" s="12"/>
    </row>
    <row r="23" spans="2:11" x14ac:dyDescent="0.25">
      <c r="B23" s="19" t="s">
        <v>58</v>
      </c>
      <c r="C23" s="19"/>
      <c r="D23" s="19"/>
      <c r="E23" s="19"/>
      <c r="F23" s="19"/>
      <c r="G23" s="19"/>
      <c r="H23" s="20">
        <f>+H24+H25</f>
        <v>300.404</v>
      </c>
      <c r="I23" s="25">
        <f>+I24+I25</f>
        <v>318.21000000000004</v>
      </c>
      <c r="J23" s="35">
        <f t="shared" si="0"/>
        <v>-5.5956758115709881E-2</v>
      </c>
    </row>
    <row r="24" spans="2:11" s="21" customFormat="1" x14ac:dyDescent="0.25">
      <c r="B24" s="21" t="s">
        <v>59</v>
      </c>
      <c r="H24" s="22">
        <v>212.45400000000001</v>
      </c>
      <c r="I24" s="23">
        <v>221.30500000000001</v>
      </c>
      <c r="J24" s="35">
        <f t="shared" si="0"/>
        <v>-3.9994577619122951E-2</v>
      </c>
    </row>
    <row r="25" spans="2:11" s="21" customFormat="1" x14ac:dyDescent="0.25">
      <c r="B25" s="21" t="s">
        <v>60</v>
      </c>
      <c r="H25" s="22">
        <v>87.95</v>
      </c>
      <c r="I25" s="23">
        <v>96.905000000000001</v>
      </c>
      <c r="J25" s="35">
        <f t="shared" si="0"/>
        <v>-9.2410092358495399E-2</v>
      </c>
    </row>
    <row r="26" spans="2:11" x14ac:dyDescent="0.25">
      <c r="B26" s="1" t="s">
        <v>61</v>
      </c>
      <c r="H26" s="20">
        <v>26.317</v>
      </c>
      <c r="I26" s="25">
        <v>25.545999999999999</v>
      </c>
      <c r="J26" s="35">
        <f t="shared" si="0"/>
        <v>3.0180850230955958E-2</v>
      </c>
    </row>
    <row r="27" spans="2:11" ht="17.25" x14ac:dyDescent="0.3">
      <c r="B27" s="6" t="s">
        <v>62</v>
      </c>
      <c r="C27" s="6"/>
      <c r="D27" s="6"/>
      <c r="E27" s="6"/>
      <c r="F27" s="6"/>
      <c r="G27" s="6"/>
      <c r="H27" s="18">
        <f>+H22-H23-H26</f>
        <v>271.48900000000003</v>
      </c>
      <c r="I27" s="27">
        <f>+I22-I23-I26</f>
        <v>438.44300000000004</v>
      </c>
      <c r="J27" s="39">
        <f t="shared" si="0"/>
        <v>-0.38078838070171039</v>
      </c>
    </row>
    <row r="28" spans="2:11" x14ac:dyDescent="0.25">
      <c r="B28" s="1" t="s">
        <v>63</v>
      </c>
      <c r="H28" s="20">
        <v>22.221</v>
      </c>
      <c r="I28" s="25">
        <v>61.493000000000002</v>
      </c>
      <c r="J28" s="35">
        <f t="shared" si="0"/>
        <v>-0.6386417966272584</v>
      </c>
    </row>
    <row r="29" spans="2:11" x14ac:dyDescent="0.25">
      <c r="B29" s="1" t="s">
        <v>64</v>
      </c>
      <c r="H29" s="20">
        <f>+H30+H31</f>
        <v>3.4010000000000002</v>
      </c>
      <c r="I29" s="25">
        <f>+I30+I31</f>
        <v>154.46100000000001</v>
      </c>
      <c r="J29" s="35">
        <f t="shared" si="0"/>
        <v>-0.97798149694744951</v>
      </c>
    </row>
    <row r="30" spans="2:11" s="21" customFormat="1" x14ac:dyDescent="0.25">
      <c r="B30" s="21" t="s">
        <v>65</v>
      </c>
      <c r="H30" s="22">
        <v>3.3940000000000001</v>
      </c>
      <c r="I30" s="23">
        <v>97.742000000000004</v>
      </c>
      <c r="J30" s="35">
        <f t="shared" si="0"/>
        <v>-0.96527593051093696</v>
      </c>
    </row>
    <row r="31" spans="2:11" s="21" customFormat="1" x14ac:dyDescent="0.25">
      <c r="B31" s="21" t="s">
        <v>66</v>
      </c>
      <c r="H31" s="22">
        <v>7.0000000000000001E-3</v>
      </c>
      <c r="I31" s="23">
        <v>56.719000000000001</v>
      </c>
      <c r="J31" s="35">
        <f t="shared" si="0"/>
        <v>-0.99987658456601847</v>
      </c>
    </row>
    <row r="32" spans="2:11" x14ac:dyDescent="0.25">
      <c r="B32" s="5" t="s">
        <v>67</v>
      </c>
      <c r="C32" s="5"/>
      <c r="D32" s="5"/>
      <c r="E32" s="5"/>
      <c r="F32" s="5"/>
      <c r="G32" s="5"/>
      <c r="H32" s="17">
        <f>+H27-H28-H29</f>
        <v>245.86700000000002</v>
      </c>
      <c r="I32" s="37">
        <f>+I27-I28-I29</f>
        <v>222.48900000000003</v>
      </c>
      <c r="J32" s="75">
        <f t="shared" si="0"/>
        <v>0.10507485763341107</v>
      </c>
    </row>
    <row r="33" spans="2:10" x14ac:dyDescent="0.25">
      <c r="B33" s="1" t="s">
        <v>68</v>
      </c>
      <c r="H33" s="20">
        <v>0</v>
      </c>
      <c r="I33" s="25">
        <v>2.6560000000000001</v>
      </c>
      <c r="J33" s="35">
        <f t="shared" si="0"/>
        <v>-1</v>
      </c>
    </row>
    <row r="34" spans="2:10" x14ac:dyDescent="0.25">
      <c r="B34" s="1" t="s">
        <v>69</v>
      </c>
      <c r="H34" s="20">
        <v>3.468</v>
      </c>
      <c r="I34" s="25">
        <v>26.506</v>
      </c>
      <c r="J34" s="35">
        <f t="shared" si="0"/>
        <v>-0.86916169923790842</v>
      </c>
    </row>
    <row r="35" spans="2:10" x14ac:dyDescent="0.25">
      <c r="B35" s="1" t="s">
        <v>70</v>
      </c>
      <c r="H35" s="20">
        <v>12.62</v>
      </c>
      <c r="I35" s="25">
        <v>4.74</v>
      </c>
      <c r="J35" s="35">
        <f t="shared" si="0"/>
        <v>1.6624472573839659</v>
      </c>
    </row>
    <row r="36" spans="2:10" x14ac:dyDescent="0.25">
      <c r="B36" s="1" t="s">
        <v>71</v>
      </c>
      <c r="H36" s="20">
        <v>-17.728000000000002</v>
      </c>
      <c r="I36" s="25">
        <v>-58.143999999999998</v>
      </c>
      <c r="J36" s="35">
        <f t="shared" si="0"/>
        <v>-0.69510181618051736</v>
      </c>
    </row>
    <row r="37" spans="2:10" ht="17.25" x14ac:dyDescent="0.3">
      <c r="B37" s="6" t="s">
        <v>72</v>
      </c>
      <c r="C37" s="6"/>
      <c r="D37" s="6"/>
      <c r="E37" s="6"/>
      <c r="F37" s="6"/>
      <c r="G37" s="6"/>
      <c r="H37" s="18">
        <f>+H32-H33-H34+H35+H36</f>
        <v>237.29100000000003</v>
      </c>
      <c r="I37" s="27">
        <f>+I32-I33-I34+I35+I36</f>
        <v>139.92300000000003</v>
      </c>
      <c r="J37" s="39">
        <f t="shared" si="0"/>
        <v>0.69586844192877484</v>
      </c>
    </row>
    <row r="38" spans="2:10" x14ac:dyDescent="0.25">
      <c r="B38" s="1" t="s">
        <v>73</v>
      </c>
      <c r="H38" s="20">
        <v>49.125</v>
      </c>
      <c r="I38" s="25">
        <v>-30.88</v>
      </c>
      <c r="J38" s="35" t="s">
        <v>6</v>
      </c>
    </row>
    <row r="39" spans="2:10" x14ac:dyDescent="0.25">
      <c r="B39" s="5" t="s">
        <v>74</v>
      </c>
      <c r="C39" s="5"/>
      <c r="D39" s="5"/>
      <c r="E39" s="5"/>
      <c r="F39" s="5"/>
      <c r="G39" s="5"/>
      <c r="H39" s="17">
        <v>188.166</v>
      </c>
      <c r="I39" s="37">
        <v>170.803</v>
      </c>
      <c r="J39" s="38">
        <f t="shared" si="0"/>
        <v>0.1016551231535745</v>
      </c>
    </row>
    <row r="40" spans="2:10" x14ac:dyDescent="0.25">
      <c r="B40" s="1" t="s">
        <v>75</v>
      </c>
      <c r="H40" s="10">
        <v>0.33100000000000002</v>
      </c>
      <c r="I40" s="11">
        <v>0.60799999999999998</v>
      </c>
      <c r="J40" s="35">
        <f t="shared" si="0"/>
        <v>-0.45559210526315785</v>
      </c>
    </row>
    <row r="41" spans="2:10" s="24" customFormat="1" ht="17.25" x14ac:dyDescent="0.3">
      <c r="B41" s="6" t="s">
        <v>76</v>
      </c>
      <c r="C41" s="6"/>
      <c r="D41" s="6"/>
      <c r="E41" s="6"/>
      <c r="F41" s="6"/>
      <c r="G41" s="6"/>
      <c r="H41" s="18">
        <v>187.83500000000001</v>
      </c>
      <c r="I41" s="27">
        <v>170.19499999999999</v>
      </c>
      <c r="J41" s="39">
        <f>IF(ISERROR($H41/I41),"-",$H41/I41-1)</f>
        <v>0.10364581803225725</v>
      </c>
    </row>
    <row r="42" spans="2:10" x14ac:dyDescent="0.25">
      <c r="I42" s="36"/>
    </row>
    <row r="43" spans="2:10" x14ac:dyDescent="0.25">
      <c r="I43" s="11"/>
    </row>
    <row r="44" spans="2:10" x14ac:dyDescent="0.25">
      <c r="I44" s="11"/>
    </row>
    <row r="45" spans="2:10" x14ac:dyDescent="0.25">
      <c r="H45" s="12"/>
      <c r="I45" s="11"/>
    </row>
    <row r="46" spans="2:10" x14ac:dyDescent="0.25">
      <c r="I46" s="11"/>
    </row>
    <row r="47" spans="2:10" x14ac:dyDescent="0.25">
      <c r="I47" s="11"/>
    </row>
    <row r="48" spans="2:10" x14ac:dyDescent="0.25">
      <c r="I48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77</v>
      </c>
    </row>
    <row r="10" spans="2:11" x14ac:dyDescent="0.25">
      <c r="B10" s="73" t="s">
        <v>14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">
        <v>10</v>
      </c>
      <c r="G14" s="9" t="s">
        <v>15</v>
      </c>
      <c r="H14" s="9" t="s">
        <v>16</v>
      </c>
      <c r="I14" s="9" t="s">
        <v>32</v>
      </c>
      <c r="J14" s="9" t="s">
        <v>16</v>
      </c>
    </row>
    <row r="15" spans="2:11" s="19" customFormat="1" x14ac:dyDescent="0.25">
      <c r="B15" s="19" t="s">
        <v>78</v>
      </c>
      <c r="F15" s="20">
        <v>4063.2979999999998</v>
      </c>
      <c r="G15" s="25">
        <v>1982.3109999999999</v>
      </c>
      <c r="H15" s="35">
        <f>IF(ISERROR($F15/G15),"-",$F15/G15-1)</f>
        <v>1.0497782638546624</v>
      </c>
      <c r="I15" s="25">
        <v>4053.0720000000001</v>
      </c>
      <c r="J15" s="35">
        <f>IF(ISERROR($F15/I15),"-",$F15/I15-1)</f>
        <v>2.5230245107907834E-3</v>
      </c>
      <c r="K15" s="25"/>
    </row>
    <row r="16" spans="2:11" s="19" customFormat="1" x14ac:dyDescent="0.25">
      <c r="B16" s="19" t="s">
        <v>79</v>
      </c>
      <c r="F16" s="20">
        <f>+F17+F18+F19</f>
        <v>90.727999999999994</v>
      </c>
      <c r="G16" s="25">
        <f>+G17+G18+G19</f>
        <v>99.32</v>
      </c>
      <c r="H16" s="35">
        <f t="shared" ref="H16:H57" si="0">IF(ISERROR($F16/G16),"-",$F16/G16-1)</f>
        <v>-8.650825614176394E-2</v>
      </c>
      <c r="I16" s="25">
        <f>+I17+I18+I19</f>
        <v>74.334000000000003</v>
      </c>
      <c r="J16" s="35">
        <f t="shared" ref="J16:J57" si="1">IF(ISERROR($F16/I16),"-",$F16/I16-1)</f>
        <v>0.22054510721876919</v>
      </c>
      <c r="K16" s="25"/>
    </row>
    <row r="17" spans="2:11" s="21" customFormat="1" x14ac:dyDescent="0.25">
      <c r="B17" s="21" t="s">
        <v>80</v>
      </c>
      <c r="F17" s="22">
        <v>90.727999999999994</v>
      </c>
      <c r="G17" s="23">
        <v>96.846999999999994</v>
      </c>
      <c r="H17" s="41">
        <f t="shared" si="0"/>
        <v>-6.3182132642208844E-2</v>
      </c>
      <c r="I17" s="23">
        <v>74.334000000000003</v>
      </c>
      <c r="J17" s="41">
        <f t="shared" si="1"/>
        <v>0.22054510721876919</v>
      </c>
      <c r="K17" s="23"/>
    </row>
    <row r="18" spans="2:11" s="21" customFormat="1" x14ac:dyDescent="0.25">
      <c r="B18" s="21" t="s">
        <v>81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82</v>
      </c>
      <c r="F19" s="22">
        <v>0</v>
      </c>
      <c r="G19" s="23">
        <v>2.4729999999999999</v>
      </c>
      <c r="H19" s="41">
        <f t="shared" si="0"/>
        <v>-1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83</v>
      </c>
      <c r="F20" s="20">
        <f>+F21+F22</f>
        <v>298.84500000000003</v>
      </c>
      <c r="G20" s="25">
        <f>+G21+G22</f>
        <v>35.118000000000002</v>
      </c>
      <c r="H20" s="35">
        <f t="shared" si="0"/>
        <v>7.5097385955920046</v>
      </c>
      <c r="I20" s="25">
        <f>+I21+I22</f>
        <v>302.02100000000002</v>
      </c>
      <c r="J20" s="35">
        <f t="shared" si="1"/>
        <v>-1.0515825058522332E-2</v>
      </c>
      <c r="K20" s="25"/>
    </row>
    <row r="21" spans="2:11" s="19" customFormat="1" x14ac:dyDescent="0.25">
      <c r="B21" s="21" t="s">
        <v>81</v>
      </c>
      <c r="C21" s="21"/>
      <c r="D21" s="21"/>
      <c r="E21" s="21"/>
      <c r="F21" s="22">
        <v>260.774</v>
      </c>
      <c r="G21" s="23">
        <v>6.1740000000000004</v>
      </c>
      <c r="H21" s="41">
        <f t="shared" si="0"/>
        <v>41.237447359896336</v>
      </c>
      <c r="I21" s="23">
        <v>236.76300000000001</v>
      </c>
      <c r="J21" s="41">
        <f t="shared" si="1"/>
        <v>0.10141364993685675</v>
      </c>
      <c r="K21" s="23"/>
    </row>
    <row r="22" spans="2:11" s="19" customFormat="1" x14ac:dyDescent="0.25">
      <c r="B22" s="21" t="s">
        <v>82</v>
      </c>
      <c r="C22" s="21"/>
      <c r="D22" s="21"/>
      <c r="E22" s="21"/>
      <c r="F22" s="22">
        <v>38.070999999999998</v>
      </c>
      <c r="G22" s="23">
        <v>28.943999999999999</v>
      </c>
      <c r="H22" s="41">
        <f t="shared" si="0"/>
        <v>0.31533305693753455</v>
      </c>
      <c r="I22" s="23">
        <v>65.257999999999996</v>
      </c>
      <c r="J22" s="41">
        <f t="shared" si="1"/>
        <v>-0.41660792546507708</v>
      </c>
      <c r="K22" s="23"/>
    </row>
    <row r="23" spans="2:11" s="19" customFormat="1" x14ac:dyDescent="0.25">
      <c r="B23" s="19" t="s">
        <v>84</v>
      </c>
      <c r="F23" s="20">
        <f>+F24+F25</f>
        <v>5009.9380000000001</v>
      </c>
      <c r="G23" s="25">
        <f>+G24+G25</f>
        <v>4948.3550000000005</v>
      </c>
      <c r="H23" s="35">
        <f t="shared" si="0"/>
        <v>1.2445145912126199E-2</v>
      </c>
      <c r="I23" s="25">
        <f>+I24+I25</f>
        <v>4680.723</v>
      </c>
      <c r="J23" s="35">
        <f t="shared" si="1"/>
        <v>7.0334219734857317E-2</v>
      </c>
      <c r="K23" s="25"/>
    </row>
    <row r="24" spans="2:11" s="21" customFormat="1" x14ac:dyDescent="0.25">
      <c r="B24" s="21" t="s">
        <v>81</v>
      </c>
      <c r="F24" s="22">
        <v>1183.69</v>
      </c>
      <c r="G24" s="23">
        <v>1496.5350000000001</v>
      </c>
      <c r="H24" s="35">
        <f t="shared" si="0"/>
        <v>-0.20904623012492196</v>
      </c>
      <c r="I24" s="23">
        <v>1119.078</v>
      </c>
      <c r="J24" s="35">
        <f t="shared" si="1"/>
        <v>5.7736815485605275E-2</v>
      </c>
      <c r="K24" s="23"/>
    </row>
    <row r="25" spans="2:11" s="21" customFormat="1" x14ac:dyDescent="0.25">
      <c r="B25" s="21" t="s">
        <v>82</v>
      </c>
      <c r="F25" s="22">
        <v>3826.248</v>
      </c>
      <c r="G25" s="23">
        <v>3451.82</v>
      </c>
      <c r="H25" s="35">
        <f t="shared" si="0"/>
        <v>0.10847263182900613</v>
      </c>
      <c r="I25" s="23">
        <v>3561.645</v>
      </c>
      <c r="J25" s="35">
        <f t="shared" si="1"/>
        <v>7.4292356481344912E-2</v>
      </c>
      <c r="K25" s="23"/>
    </row>
    <row r="26" spans="2:11" s="19" customFormat="1" x14ac:dyDescent="0.25">
      <c r="B26" s="19" t="s">
        <v>85</v>
      </c>
      <c r="F26" s="20">
        <f>+F27+F28+F29</f>
        <v>43459.804000000004</v>
      </c>
      <c r="G26" s="25">
        <f>+G27+G28+G29</f>
        <v>44792.639999999999</v>
      </c>
      <c r="H26" s="35">
        <f t="shared" si="0"/>
        <v>-2.9755692006543821E-2</v>
      </c>
      <c r="I26" s="25">
        <f>+I27+I28+I29</f>
        <v>42368.917000000001</v>
      </c>
      <c r="J26" s="35">
        <f t="shared" si="1"/>
        <v>2.5747342090429282E-2</v>
      </c>
      <c r="K26" s="25"/>
    </row>
    <row r="27" spans="2:11" s="19" customFormat="1" x14ac:dyDescent="0.25">
      <c r="B27" s="21" t="s">
        <v>86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87</v>
      </c>
      <c r="C28" s="21"/>
      <c r="D28" s="21"/>
      <c r="E28" s="21"/>
      <c r="F28" s="22">
        <v>563.96299999999997</v>
      </c>
      <c r="G28" s="23">
        <v>753.53099999999995</v>
      </c>
      <c r="H28" s="41">
        <f t="shared" si="0"/>
        <v>-0.25157292798836406</v>
      </c>
      <c r="I28" s="23">
        <v>523.70500000000004</v>
      </c>
      <c r="J28" s="41">
        <f t="shared" si="1"/>
        <v>7.6871521180817304E-2</v>
      </c>
      <c r="K28" s="23"/>
    </row>
    <row r="29" spans="2:11" s="19" customFormat="1" x14ac:dyDescent="0.25">
      <c r="B29" s="21" t="s">
        <v>21</v>
      </c>
      <c r="C29" s="21"/>
      <c r="D29" s="21"/>
      <c r="E29" s="21"/>
      <c r="F29" s="22">
        <v>42895.841</v>
      </c>
      <c r="G29" s="23">
        <v>44039.108999999997</v>
      </c>
      <c r="H29" s="41">
        <f t="shared" si="0"/>
        <v>-2.5960289069426823E-2</v>
      </c>
      <c r="I29" s="23">
        <v>41845.212</v>
      </c>
      <c r="J29" s="41">
        <f t="shared" si="1"/>
        <v>2.5107508118252575E-2</v>
      </c>
      <c r="K29" s="25"/>
    </row>
    <row r="30" spans="2:11" s="19" customFormat="1" x14ac:dyDescent="0.25">
      <c r="B30" s="19" t="s">
        <v>88</v>
      </c>
      <c r="F30" s="20">
        <v>659.971</v>
      </c>
      <c r="G30" s="25">
        <v>45.250999999999998</v>
      </c>
      <c r="H30" s="35">
        <f t="shared" si="0"/>
        <v>13.584672161941173</v>
      </c>
      <c r="I30" s="25">
        <v>457.27800000000002</v>
      </c>
      <c r="J30" s="35">
        <f t="shared" si="1"/>
        <v>0.44325989879241945</v>
      </c>
      <c r="K30" s="25"/>
    </row>
    <row r="31" spans="2:11" s="19" customFormat="1" x14ac:dyDescent="0.25">
      <c r="B31" s="19" t="s">
        <v>89</v>
      </c>
      <c r="F31" s="20">
        <v>913.62599999999998</v>
      </c>
      <c r="G31" s="25">
        <v>891.53899999999999</v>
      </c>
      <c r="H31" s="35">
        <f t="shared" si="0"/>
        <v>2.4774014372898945E-2</v>
      </c>
      <c r="I31" s="25">
        <v>913.15899999999999</v>
      </c>
      <c r="J31" s="35">
        <f t="shared" si="1"/>
        <v>5.1141148474687093E-4</v>
      </c>
      <c r="K31" s="25"/>
    </row>
    <row r="32" spans="2:11" s="19" customFormat="1" x14ac:dyDescent="0.25">
      <c r="B32" s="19" t="s">
        <v>80</v>
      </c>
      <c r="F32" s="20">
        <v>155.09399999999999</v>
      </c>
      <c r="G32" s="25">
        <v>208.66800000000001</v>
      </c>
      <c r="H32" s="35">
        <f t="shared" si="0"/>
        <v>-0.25674276841681531</v>
      </c>
      <c r="I32" s="25">
        <v>163.559</v>
      </c>
      <c r="J32" s="35">
        <f t="shared" si="1"/>
        <v>-5.175502418087663E-2</v>
      </c>
      <c r="K32" s="25"/>
    </row>
    <row r="33" spans="2:11" s="19" customFormat="1" x14ac:dyDescent="0.25">
      <c r="B33" s="19" t="s">
        <v>20</v>
      </c>
      <c r="F33" s="20">
        <v>508.12900000000002</v>
      </c>
      <c r="G33" s="25">
        <v>501.53300000000002</v>
      </c>
      <c r="H33" s="35">
        <f t="shared" si="0"/>
        <v>1.3151676958445435E-2</v>
      </c>
      <c r="I33" s="25">
        <v>514.51800000000003</v>
      </c>
      <c r="J33" s="35">
        <f t="shared" si="1"/>
        <v>-1.2417447008656657E-2</v>
      </c>
      <c r="K33" s="25"/>
    </row>
    <row r="34" spans="2:11" s="19" customFormat="1" x14ac:dyDescent="0.25">
      <c r="B34" s="19" t="s">
        <v>90</v>
      </c>
      <c r="F34" s="20">
        <v>52.817999999999998</v>
      </c>
      <c r="G34" s="25">
        <v>52.674999999999997</v>
      </c>
      <c r="H34" s="35">
        <f t="shared" si="0"/>
        <v>2.7147603227337669E-3</v>
      </c>
      <c r="I34" s="25">
        <v>53.738999999999997</v>
      </c>
      <c r="J34" s="35">
        <f t="shared" si="1"/>
        <v>-1.7138391112599738E-2</v>
      </c>
      <c r="K34" s="25"/>
    </row>
    <row r="35" spans="2:11" s="19" customFormat="1" x14ac:dyDescent="0.25">
      <c r="B35" s="19" t="s">
        <v>91</v>
      </c>
      <c r="F35" s="20">
        <v>998.26199999999994</v>
      </c>
      <c r="G35" s="25">
        <v>1025.885</v>
      </c>
      <c r="H35" s="35">
        <f t="shared" si="0"/>
        <v>-2.6926019972998927E-2</v>
      </c>
      <c r="I35" s="25">
        <v>1007.8630000000001</v>
      </c>
      <c r="J35" s="35">
        <f t="shared" si="1"/>
        <v>-9.5260963047558711E-3</v>
      </c>
      <c r="K35" s="25"/>
    </row>
    <row r="36" spans="2:11" s="19" customFormat="1" x14ac:dyDescent="0.25">
      <c r="B36" s="19" t="s">
        <v>92</v>
      </c>
      <c r="F36" s="20">
        <v>360.959</v>
      </c>
      <c r="G36" s="25">
        <v>355.1</v>
      </c>
      <c r="H36" s="35">
        <f t="shared" si="0"/>
        <v>1.6499577583779068E-2</v>
      </c>
      <c r="I36" s="25">
        <v>360.01799999999997</v>
      </c>
      <c r="J36" s="35">
        <f t="shared" si="1"/>
        <v>2.6137582009788662E-3</v>
      </c>
      <c r="K36" s="25"/>
    </row>
    <row r="37" spans="2:11" s="19" customFormat="1" x14ac:dyDescent="0.25">
      <c r="B37" s="19" t="s">
        <v>93</v>
      </c>
      <c r="F37" s="20">
        <v>1958.9269999999999</v>
      </c>
      <c r="G37" s="25">
        <v>1940.354</v>
      </c>
      <c r="H37" s="35">
        <f t="shared" si="0"/>
        <v>9.5719647033478683E-3</v>
      </c>
      <c r="I37" s="25">
        <v>1987.9269999999999</v>
      </c>
      <c r="J37" s="35">
        <f t="shared" si="1"/>
        <v>-1.4588060829195393E-2</v>
      </c>
      <c r="K37" s="25"/>
    </row>
    <row r="38" spans="2:11" s="6" customFormat="1" ht="17.25" x14ac:dyDescent="0.3">
      <c r="B38" s="19" t="s">
        <v>94</v>
      </c>
      <c r="C38" s="19"/>
      <c r="D38" s="19"/>
      <c r="E38" s="19"/>
      <c r="F38" s="20">
        <v>225.08799999999999</v>
      </c>
      <c r="G38" s="25">
        <v>391.26600000000002</v>
      </c>
      <c r="H38" s="35">
        <f t="shared" si="0"/>
        <v>-0.42471873354699874</v>
      </c>
      <c r="I38" s="25">
        <v>210.85599999999999</v>
      </c>
      <c r="J38" s="35">
        <f t="shared" si="1"/>
        <v>6.7496300792958319E-2</v>
      </c>
      <c r="K38" s="40"/>
    </row>
    <row r="39" spans="2:11" s="19" customFormat="1" ht="17.25" x14ac:dyDescent="0.3">
      <c r="B39" s="6" t="s">
        <v>95</v>
      </c>
      <c r="C39" s="6"/>
      <c r="D39" s="6"/>
      <c r="E39" s="6"/>
      <c r="F39" s="18">
        <f>+F15+F16+F20+F23+F26+F30+F31+F32+F33+F34+F35+F36+F37+F38</f>
        <v>58755.487000000008</v>
      </c>
      <c r="G39" s="40">
        <f>+G15+G16+G20+G23+G26+G30+G31+G32+G33+G34+G35+G36+G37+G38</f>
        <v>57270.014999999999</v>
      </c>
      <c r="H39" s="39">
        <f t="shared" si="0"/>
        <v>2.5938041049928362E-2</v>
      </c>
      <c r="I39" s="40">
        <f>+I15+I16+I20+I23+I26+I30+I31+I32+I33+I34+I35+I36+I37+I38</f>
        <v>57147.984000000004</v>
      </c>
      <c r="J39" s="39">
        <f t="shared" si="1"/>
        <v>2.8128778785967423E-2</v>
      </c>
      <c r="K39" s="25"/>
    </row>
    <row r="40" spans="2:11" s="19" customFormat="1" x14ac:dyDescent="0.25">
      <c r="B40" s="19" t="s">
        <v>96</v>
      </c>
      <c r="F40" s="20">
        <v>89.875</v>
      </c>
      <c r="G40" s="25">
        <v>95.031999999999996</v>
      </c>
      <c r="H40" s="35">
        <f t="shared" si="0"/>
        <v>-5.4265931475713458E-2</v>
      </c>
      <c r="I40" s="25">
        <v>74.182000000000002</v>
      </c>
      <c r="J40" s="35">
        <f t="shared" si="1"/>
        <v>0.21154727561942255</v>
      </c>
      <c r="K40" s="25"/>
    </row>
    <row r="41" spans="2:11" s="21" customFormat="1" x14ac:dyDescent="0.25">
      <c r="B41" s="19" t="s">
        <v>97</v>
      </c>
      <c r="C41" s="19"/>
      <c r="D41" s="19"/>
      <c r="E41" s="19"/>
      <c r="F41" s="20">
        <f>+F42+F43+F44+F45+F46</f>
        <v>51307.231</v>
      </c>
      <c r="G41" s="25">
        <f>+G42+G43+G44+G45+G46</f>
        <v>49899.075999999994</v>
      </c>
      <c r="H41" s="35">
        <f t="shared" si="0"/>
        <v>2.8220061629999016E-2</v>
      </c>
      <c r="I41" s="25">
        <f>+I42+I43+I44+I45+I46</f>
        <v>49792.752999999997</v>
      </c>
      <c r="J41" s="35">
        <f t="shared" si="1"/>
        <v>3.0415630965413776E-2</v>
      </c>
      <c r="K41" s="23"/>
    </row>
    <row r="42" spans="2:11" s="21" customFormat="1" x14ac:dyDescent="0.25">
      <c r="B42" s="21" t="s">
        <v>98</v>
      </c>
      <c r="F42" s="22">
        <v>3972.0940000000001</v>
      </c>
      <c r="G42" s="23">
        <v>4000.57</v>
      </c>
      <c r="H42" s="35">
        <f t="shared" si="0"/>
        <v>-7.1179856870395852E-3</v>
      </c>
      <c r="I42" s="23">
        <v>3976.145</v>
      </c>
      <c r="J42" s="35">
        <f t="shared" si="1"/>
        <v>-1.0188260236988489E-3</v>
      </c>
      <c r="K42" s="23"/>
    </row>
    <row r="43" spans="2:11" s="21" customFormat="1" x14ac:dyDescent="0.25">
      <c r="B43" s="21" t="s">
        <v>99</v>
      </c>
      <c r="F43" s="22">
        <v>580.45000000000005</v>
      </c>
      <c r="G43" s="23">
        <v>706.01099999999997</v>
      </c>
      <c r="H43" s="35">
        <f t="shared" si="0"/>
        <v>-0.17784567095980086</v>
      </c>
      <c r="I43" s="23">
        <v>474.16300000000001</v>
      </c>
      <c r="J43" s="35">
        <f t="shared" si="1"/>
        <v>0.22415709365766623</v>
      </c>
      <c r="K43" s="23"/>
    </row>
    <row r="44" spans="2:11" s="21" customFormat="1" x14ac:dyDescent="0.25">
      <c r="B44" s="21" t="s">
        <v>24</v>
      </c>
      <c r="F44" s="22">
        <v>42959.830999999998</v>
      </c>
      <c r="G44" s="23">
        <v>41362.440999999999</v>
      </c>
      <c r="H44" s="35">
        <f t="shared" si="0"/>
        <v>3.8619335836586721E-2</v>
      </c>
      <c r="I44" s="23">
        <v>41707.294999999998</v>
      </c>
      <c r="J44" s="35">
        <f t="shared" si="1"/>
        <v>3.0031580806187508E-2</v>
      </c>
      <c r="K44" s="23"/>
    </row>
    <row r="45" spans="2:11" s="21" customFormat="1" x14ac:dyDescent="0.25">
      <c r="B45" s="21" t="s">
        <v>100</v>
      </c>
      <c r="F45" s="22">
        <v>3081.6019999999999</v>
      </c>
      <c r="G45" s="23">
        <v>3150.2289999999998</v>
      </c>
      <c r="H45" s="35">
        <f t="shared" si="0"/>
        <v>-2.1784765488477187E-2</v>
      </c>
      <c r="I45" s="23">
        <v>3090.192</v>
      </c>
      <c r="J45" s="35">
        <f t="shared" si="1"/>
        <v>-2.7797625519708768E-3</v>
      </c>
      <c r="K45" s="23"/>
    </row>
    <row r="46" spans="2:11" x14ac:dyDescent="0.25">
      <c r="B46" s="21" t="s">
        <v>101</v>
      </c>
      <c r="C46" s="21"/>
      <c r="D46" s="21"/>
      <c r="E46" s="21"/>
      <c r="F46" s="22">
        <v>713.25400000000002</v>
      </c>
      <c r="G46" s="23">
        <v>679.82500000000005</v>
      </c>
      <c r="H46" s="35">
        <f t="shared" si="0"/>
        <v>4.9172948920678028E-2</v>
      </c>
      <c r="I46" s="23">
        <v>544.95799999999997</v>
      </c>
      <c r="J46" s="35">
        <f t="shared" si="1"/>
        <v>0.30882379926526449</v>
      </c>
      <c r="K46" s="11"/>
    </row>
    <row r="47" spans="2:11" x14ac:dyDescent="0.25">
      <c r="B47" s="19" t="s">
        <v>80</v>
      </c>
      <c r="F47" s="22">
        <v>159.761</v>
      </c>
      <c r="G47" s="11">
        <v>146.214</v>
      </c>
      <c r="H47" s="35">
        <f t="shared" si="0"/>
        <v>9.2651866442337916E-2</v>
      </c>
      <c r="I47" s="11">
        <v>147.32900000000001</v>
      </c>
      <c r="J47" s="35">
        <f t="shared" si="1"/>
        <v>8.4382572338100426E-2</v>
      </c>
      <c r="K47" s="11"/>
    </row>
    <row r="48" spans="2:11" x14ac:dyDescent="0.25">
      <c r="B48" s="19" t="s">
        <v>102</v>
      </c>
      <c r="F48" s="22">
        <v>609.33399999999995</v>
      </c>
      <c r="G48" s="11">
        <v>637.15700000000004</v>
      </c>
      <c r="H48" s="35">
        <f t="shared" si="0"/>
        <v>-4.3667416351072186E-2</v>
      </c>
      <c r="I48" s="11">
        <v>610.87900000000002</v>
      </c>
      <c r="J48" s="35">
        <f t="shared" si="1"/>
        <v>-2.5291424324621614E-3</v>
      </c>
      <c r="K48" s="11"/>
    </row>
    <row r="49" spans="2:11" x14ac:dyDescent="0.25">
      <c r="B49" s="1" t="s">
        <v>103</v>
      </c>
      <c r="F49" s="22">
        <v>542.16200000000003</v>
      </c>
      <c r="G49" s="11">
        <v>541.91800000000001</v>
      </c>
      <c r="H49" s="35">
        <f t="shared" si="0"/>
        <v>4.5025262124531729E-4</v>
      </c>
      <c r="I49" s="11">
        <v>553.42399999999998</v>
      </c>
      <c r="J49" s="35">
        <f t="shared" si="1"/>
        <v>-2.0349677643181296E-2</v>
      </c>
      <c r="K49" s="11"/>
    </row>
    <row r="50" spans="2:11" x14ac:dyDescent="0.25">
      <c r="B50" s="19" t="s">
        <v>104</v>
      </c>
      <c r="F50" s="22">
        <v>287.63400000000001</v>
      </c>
      <c r="G50" s="11">
        <v>272.15100000000001</v>
      </c>
      <c r="H50" s="35">
        <f t="shared" si="0"/>
        <v>5.6891211129115771E-2</v>
      </c>
      <c r="I50" s="11">
        <v>269.447</v>
      </c>
      <c r="J50" s="35">
        <f t="shared" si="1"/>
        <v>6.7497504147383314E-2</v>
      </c>
      <c r="K50" s="11"/>
    </row>
    <row r="51" spans="2:11" s="6" customFormat="1" ht="17.25" x14ac:dyDescent="0.3">
      <c r="B51" s="19" t="s">
        <v>105</v>
      </c>
      <c r="C51" s="1"/>
      <c r="D51" s="1"/>
      <c r="E51" s="1"/>
      <c r="F51" s="22">
        <v>194.28299999999999</v>
      </c>
      <c r="G51" s="11">
        <v>187.47200000000001</v>
      </c>
      <c r="H51" s="35">
        <f t="shared" si="0"/>
        <v>3.6330758726636381E-2</v>
      </c>
      <c r="I51" s="11">
        <v>198.15899999999999</v>
      </c>
      <c r="J51" s="35">
        <f t="shared" si="1"/>
        <v>-1.9560050262667827E-2</v>
      </c>
      <c r="K51" s="40"/>
    </row>
    <row r="52" spans="2:11" ht="17.25" x14ac:dyDescent="0.3">
      <c r="B52" s="6" t="s">
        <v>106</v>
      </c>
      <c r="C52" s="6"/>
      <c r="D52" s="6"/>
      <c r="E52" s="6"/>
      <c r="F52" s="18">
        <f>+F40+F41+F47+F48+F49+F50+F51</f>
        <v>53190.28</v>
      </c>
      <c r="G52" s="40">
        <f>+G40+G41+G47+G48+G49+G50+G51</f>
        <v>51779.01999999999</v>
      </c>
      <c r="H52" s="39">
        <f t="shared" si="0"/>
        <v>2.7255440523980656E-2</v>
      </c>
      <c r="I52" s="40">
        <f>+I40+I41+I47+I48+I49+I50+I51</f>
        <v>51646.172999999995</v>
      </c>
      <c r="J52" s="39">
        <f t="shared" si="1"/>
        <v>2.9897800946451669E-2</v>
      </c>
      <c r="K52" s="25"/>
    </row>
    <row r="53" spans="2:11" x14ac:dyDescent="0.25">
      <c r="B53" s="19" t="s">
        <v>107</v>
      </c>
      <c r="C53" s="19"/>
      <c r="D53" s="19"/>
      <c r="E53" s="19"/>
      <c r="F53" s="20">
        <v>5235.6390000000001</v>
      </c>
      <c r="G53" s="25">
        <v>5018.741</v>
      </c>
      <c r="H53" s="35">
        <f t="shared" si="0"/>
        <v>4.3217611747647489E-2</v>
      </c>
      <c r="I53" s="25">
        <v>5184.5290000000005</v>
      </c>
      <c r="J53" s="35">
        <f t="shared" si="1"/>
        <v>9.8581761236169463E-3</v>
      </c>
      <c r="K53" s="25"/>
    </row>
    <row r="54" spans="2:11" x14ac:dyDescent="0.25">
      <c r="B54" s="19" t="s">
        <v>174</v>
      </c>
      <c r="C54" s="19"/>
      <c r="D54" s="19"/>
      <c r="E54" s="19"/>
      <c r="F54" s="20">
        <v>320.96699999999998</v>
      </c>
      <c r="G54" s="25">
        <v>458.68400000000003</v>
      </c>
      <c r="H54" s="35">
        <f t="shared" si="0"/>
        <v>-0.30024374078886562</v>
      </c>
      <c r="I54" s="25">
        <v>308.971</v>
      </c>
      <c r="J54" s="35">
        <f t="shared" si="1"/>
        <v>3.882565030375007E-2</v>
      </c>
      <c r="K54" s="25"/>
    </row>
    <row r="55" spans="2:11" s="6" customFormat="1" ht="17.25" x14ac:dyDescent="0.3">
      <c r="B55" s="19" t="s">
        <v>109</v>
      </c>
      <c r="C55" s="19"/>
      <c r="D55" s="19"/>
      <c r="E55" s="19"/>
      <c r="F55" s="20">
        <v>8.6010000000000009</v>
      </c>
      <c r="G55" s="25">
        <v>13.57</v>
      </c>
      <c r="H55" s="35">
        <f t="shared" si="0"/>
        <v>-0.36617538688282969</v>
      </c>
      <c r="I55" s="25">
        <v>8.3109999999999999</v>
      </c>
      <c r="J55" s="35">
        <f t="shared" si="1"/>
        <v>3.4893514619179555E-2</v>
      </c>
      <c r="K55" s="27"/>
    </row>
    <row r="56" spans="2:11" s="6" customFormat="1" ht="17.25" x14ac:dyDescent="0.3">
      <c r="B56" s="6" t="s">
        <v>110</v>
      </c>
      <c r="F56" s="18">
        <f>+SUM(F53:F55)</f>
        <v>5565.2069999999994</v>
      </c>
      <c r="G56" s="27">
        <f>+SUM(G53:G55)</f>
        <v>5490.9949999999999</v>
      </c>
      <c r="H56" s="39">
        <f t="shared" si="0"/>
        <v>1.3515219008576773E-2</v>
      </c>
      <c r="I56" s="27">
        <f>+SUM(I53:I55)</f>
        <v>5501.8109999999997</v>
      </c>
      <c r="J56" s="39">
        <f t="shared" si="1"/>
        <v>1.152275132679037E-2</v>
      </c>
      <c r="K56" s="27"/>
    </row>
    <row r="57" spans="2:11" ht="17.25" x14ac:dyDescent="0.3">
      <c r="B57" s="6" t="s">
        <v>111</v>
      </c>
      <c r="C57" s="6"/>
      <c r="D57" s="6"/>
      <c r="E57" s="6"/>
      <c r="F57" s="18">
        <f>+F52+F56</f>
        <v>58755.487000000001</v>
      </c>
      <c r="G57" s="27">
        <f>+G52+G56</f>
        <v>57270.014999999992</v>
      </c>
      <c r="H57" s="39">
        <f t="shared" si="0"/>
        <v>2.5938041049928362E-2</v>
      </c>
      <c r="I57" s="27">
        <f>+I52+I56</f>
        <v>57147.983999999997</v>
      </c>
      <c r="J57" s="39">
        <f t="shared" si="1"/>
        <v>2.8128778785967423E-2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7 H20:H26 I16:I57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112</v>
      </c>
    </row>
    <row r="12" spans="2:9" ht="17.25" x14ac:dyDescent="0.3">
      <c r="B12" s="6" t="s">
        <v>13</v>
      </c>
      <c r="G12" s="4"/>
    </row>
    <row r="13" spans="2:9" x14ac:dyDescent="0.25">
      <c r="B13" s="73" t="s">
        <v>14</v>
      </c>
      <c r="G13" s="4"/>
    </row>
    <row r="14" spans="2:9" x14ac:dyDescent="0.25">
      <c r="B14" s="7"/>
      <c r="C14" s="7"/>
      <c r="D14" s="7"/>
      <c r="E14" s="7"/>
      <c r="F14" s="8" t="s">
        <v>10</v>
      </c>
      <c r="G14" s="9" t="s">
        <v>15</v>
      </c>
      <c r="H14" s="9" t="s">
        <v>16</v>
      </c>
    </row>
    <row r="15" spans="2:9" x14ac:dyDescent="0.25">
      <c r="B15" s="1" t="s">
        <v>24</v>
      </c>
      <c r="F15" s="10">
        <f>+Balantzea!F44</f>
        <v>42959.830999999998</v>
      </c>
      <c r="G15" s="11">
        <f>+Balantzea!$G$44</f>
        <v>41362.440999999999</v>
      </c>
      <c r="H15" s="35">
        <f>IF(ISERROR($F15/G15),"-",$F15/G15-1)</f>
        <v>3.8619335836586721E-2</v>
      </c>
      <c r="I15" s="12"/>
    </row>
    <row r="16" spans="2:9" s="5" customFormat="1" x14ac:dyDescent="0.25">
      <c r="B16" s="5" t="s">
        <v>26</v>
      </c>
      <c r="F16" s="17">
        <f>+'KF-B'!E24</f>
        <v>41628.005527339999</v>
      </c>
      <c r="G16" s="37">
        <f>+'KF-B'!F24</f>
        <v>39642.199990629997</v>
      </c>
      <c r="H16" s="38">
        <f t="shared" ref="H16:H25" si="0">IF(ISERROR($F16/G16),"-",$F16/G16-1)</f>
        <v>5.009322230298463E-2</v>
      </c>
    </row>
    <row r="17" spans="2:11" x14ac:dyDescent="0.25">
      <c r="B17" s="1" t="s">
        <v>113</v>
      </c>
      <c r="F17" s="10">
        <v>2712.9929999999999</v>
      </c>
      <c r="G17" s="11">
        <v>2326.9769999999999</v>
      </c>
      <c r="H17" s="35">
        <f t="shared" si="0"/>
        <v>0.1658873293547809</v>
      </c>
    </row>
    <row r="18" spans="2:11" x14ac:dyDescent="0.25">
      <c r="B18" s="1" t="s">
        <v>114</v>
      </c>
      <c r="F18" s="10">
        <f>+F16-F17</f>
        <v>38915.012527339997</v>
      </c>
      <c r="G18" s="11">
        <f>+G16-G17</f>
        <v>37315.222990629998</v>
      </c>
      <c r="H18" s="35">
        <f t="shared" si="0"/>
        <v>4.2872302735848855E-2</v>
      </c>
    </row>
    <row r="19" spans="2:11" s="21" customFormat="1" x14ac:dyDescent="0.25">
      <c r="B19" s="21" t="s">
        <v>115</v>
      </c>
      <c r="F19" s="22">
        <v>28284.921999999999</v>
      </c>
      <c r="G19" s="23">
        <v>25557.86</v>
      </c>
      <c r="H19" s="41">
        <f t="shared" si="0"/>
        <v>0.10670150004734347</v>
      </c>
    </row>
    <row r="20" spans="2:11" s="21" customFormat="1" x14ac:dyDescent="0.25">
      <c r="B20" s="21" t="s">
        <v>116</v>
      </c>
      <c r="F20" s="22">
        <v>9911.3731469499999</v>
      </c>
      <c r="G20" s="23">
        <v>11328.359146949999</v>
      </c>
      <c r="H20" s="41">
        <f t="shared" si="0"/>
        <v>-0.12508307528204576</v>
      </c>
    </row>
    <row r="21" spans="2:11" s="21" customFormat="1" x14ac:dyDescent="0.25">
      <c r="B21" s="21" t="s">
        <v>117</v>
      </c>
      <c r="F21" s="22">
        <v>717.28599999999994</v>
      </c>
      <c r="G21" s="23">
        <v>419.43799999999999</v>
      </c>
      <c r="H21" s="41">
        <f t="shared" si="0"/>
        <v>0.7101121023846193</v>
      </c>
      <c r="K21" s="64"/>
    </row>
    <row r="22" spans="2:11" x14ac:dyDescent="0.25">
      <c r="B22" s="1" t="s">
        <v>118</v>
      </c>
      <c r="F22" s="10">
        <v>30851.151999999998</v>
      </c>
      <c r="G22" s="11">
        <v>27732.145</v>
      </c>
      <c r="H22" s="35">
        <f t="shared" si="0"/>
        <v>0.11246901384656671</v>
      </c>
    </row>
    <row r="23" spans="2:11" x14ac:dyDescent="0.25">
      <c r="B23" s="1" t="s">
        <v>119</v>
      </c>
      <c r="F23" s="10">
        <v>10775.422146949999</v>
      </c>
      <c r="G23" s="11">
        <v>11897.549146949999</v>
      </c>
      <c r="H23" s="35">
        <f t="shared" si="0"/>
        <v>-9.4315811276784123E-2</v>
      </c>
    </row>
    <row r="24" spans="2:11" x14ac:dyDescent="0.25">
      <c r="B24" s="1" t="s">
        <v>120</v>
      </c>
      <c r="F24" s="10">
        <f>+'KF-B'!E25</f>
        <v>19635.130056600003</v>
      </c>
      <c r="G24" s="11">
        <f>+'KF-B'!F25</f>
        <v>18917.485908609993</v>
      </c>
      <c r="H24" s="35">
        <f t="shared" si="0"/>
        <v>3.7935492668367043E-2</v>
      </c>
    </row>
    <row r="25" spans="2:11" s="5" customFormat="1" x14ac:dyDescent="0.25">
      <c r="B25" s="5" t="s">
        <v>121</v>
      </c>
      <c r="F25" s="17">
        <f>+F24+F16</f>
        <v>61263.135583940006</v>
      </c>
      <c r="G25" s="37">
        <f>+G24+G16</f>
        <v>58559.685899239994</v>
      </c>
      <c r="H25" s="38">
        <f t="shared" si="0"/>
        <v>4.6165713548253384E-2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31</v>
      </c>
      <c r="G33" s="4"/>
    </row>
    <row r="34" spans="2:8" x14ac:dyDescent="0.25">
      <c r="B34" s="73" t="s">
        <v>14</v>
      </c>
      <c r="G34" s="4"/>
    </row>
    <row r="35" spans="2:8" x14ac:dyDescent="0.25">
      <c r="B35" s="7"/>
      <c r="C35" s="7"/>
      <c r="D35" s="7"/>
      <c r="E35" s="7"/>
      <c r="F35" s="8" t="str">
        <f>+F14</f>
        <v>2018/II</v>
      </c>
      <c r="G35" s="9" t="s">
        <v>32</v>
      </c>
      <c r="H35" s="9" t="s">
        <v>16</v>
      </c>
    </row>
    <row r="36" spans="2:8" x14ac:dyDescent="0.25">
      <c r="B36" s="1" t="s">
        <v>24</v>
      </c>
      <c r="F36" s="10">
        <f>+F15</f>
        <v>42959.830999999998</v>
      </c>
      <c r="G36" s="11">
        <f>+Balantzea!$I$44</f>
        <v>41707.294999999998</v>
      </c>
      <c r="H36" s="35">
        <f>IF(ISERROR($F36/G36),"-",$F36/G36-1)</f>
        <v>3.0031580806187508E-2</v>
      </c>
    </row>
    <row r="37" spans="2:8" x14ac:dyDescent="0.25">
      <c r="B37" s="5" t="s">
        <v>26</v>
      </c>
      <c r="C37" s="5"/>
      <c r="D37" s="5"/>
      <c r="E37" s="5"/>
      <c r="F37" s="17">
        <f t="shared" ref="F37:F46" si="1">+F16</f>
        <v>41628.005527339999</v>
      </c>
      <c r="G37" s="37">
        <f>+'KF-B'!F46</f>
        <v>40220.872779140002</v>
      </c>
      <c r="H37" s="38">
        <f t="shared" ref="H37:H46" si="2">IF(ISERROR($F37/G37),"-",$F37/G37-1)</f>
        <v>3.4985137093538787E-2</v>
      </c>
    </row>
    <row r="38" spans="2:8" x14ac:dyDescent="0.25">
      <c r="B38" s="1" t="s">
        <v>113</v>
      </c>
      <c r="F38" s="10">
        <f t="shared" si="1"/>
        <v>2712.9929999999999</v>
      </c>
      <c r="G38" s="11">
        <v>2336.7860000000001</v>
      </c>
      <c r="H38" s="35">
        <f t="shared" si="2"/>
        <v>0.16099334727270698</v>
      </c>
    </row>
    <row r="39" spans="2:8" x14ac:dyDescent="0.25">
      <c r="B39" s="1" t="s">
        <v>114</v>
      </c>
      <c r="F39" s="10">
        <f t="shared" si="1"/>
        <v>38915.012527339997</v>
      </c>
      <c r="G39" s="11">
        <f>+G37-G38</f>
        <v>37884.086779140001</v>
      </c>
      <c r="H39" s="35">
        <f t="shared" si="2"/>
        <v>2.7212632950879279E-2</v>
      </c>
    </row>
    <row r="40" spans="2:8" x14ac:dyDescent="0.25">
      <c r="B40" s="21" t="s">
        <v>115</v>
      </c>
      <c r="C40" s="21"/>
      <c r="D40" s="21"/>
      <c r="E40" s="21"/>
      <c r="F40" s="22">
        <f t="shared" si="1"/>
        <v>28284.921999999999</v>
      </c>
      <c r="G40" s="23">
        <v>26796.756000000001</v>
      </c>
      <c r="H40" s="41">
        <f t="shared" si="2"/>
        <v>5.5535304348033776E-2</v>
      </c>
    </row>
    <row r="41" spans="2:8" x14ac:dyDescent="0.25">
      <c r="B41" s="21" t="s">
        <v>116</v>
      </c>
      <c r="C41" s="21"/>
      <c r="D41" s="21"/>
      <c r="E41" s="21"/>
      <c r="F41" s="22">
        <f t="shared" si="1"/>
        <v>9911.3731469499999</v>
      </c>
      <c r="G41" s="23">
        <v>10297.88114695</v>
      </c>
      <c r="H41" s="41">
        <f t="shared" si="2"/>
        <v>-3.7532769555655099E-2</v>
      </c>
    </row>
    <row r="42" spans="2:8" x14ac:dyDescent="0.25">
      <c r="B42" s="21" t="s">
        <v>117</v>
      </c>
      <c r="C42" s="21"/>
      <c r="D42" s="21"/>
      <c r="E42" s="21"/>
      <c r="F42" s="22">
        <f t="shared" si="1"/>
        <v>717.28599999999994</v>
      </c>
      <c r="G42" s="23">
        <v>787.75099999999998</v>
      </c>
      <c r="H42" s="41">
        <f t="shared" si="2"/>
        <v>-8.9450854394345414E-2</v>
      </c>
    </row>
    <row r="43" spans="2:8" x14ac:dyDescent="0.25">
      <c r="B43" s="1" t="s">
        <v>118</v>
      </c>
      <c r="F43" s="10">
        <f t="shared" si="1"/>
        <v>30851.151999999998</v>
      </c>
      <c r="G43" s="11">
        <v>28992.598999999998</v>
      </c>
      <c r="H43" s="35">
        <f t="shared" si="2"/>
        <v>6.4104394366300221E-2</v>
      </c>
    </row>
    <row r="44" spans="2:8" x14ac:dyDescent="0.25">
      <c r="B44" s="1" t="s">
        <v>119</v>
      </c>
      <c r="F44" s="10">
        <f t="shared" si="1"/>
        <v>10775.422146949999</v>
      </c>
      <c r="G44" s="11">
        <v>11226.575146949999</v>
      </c>
      <c r="H44" s="35">
        <f t="shared" si="2"/>
        <v>-4.0186164889527198E-2</v>
      </c>
    </row>
    <row r="45" spans="2:8" x14ac:dyDescent="0.25">
      <c r="B45" s="1" t="s">
        <v>120</v>
      </c>
      <c r="F45" s="10">
        <f t="shared" si="1"/>
        <v>19635.130056600003</v>
      </c>
      <c r="G45" s="11">
        <f>+'KF-B'!F47</f>
        <v>19461.609094179999</v>
      </c>
      <c r="H45" s="35">
        <f t="shared" si="2"/>
        <v>8.9160645237651437E-3</v>
      </c>
    </row>
    <row r="46" spans="2:8" x14ac:dyDescent="0.25">
      <c r="B46" s="5" t="s">
        <v>121</v>
      </c>
      <c r="C46" s="5"/>
      <c r="D46" s="5"/>
      <c r="E46" s="5"/>
      <c r="F46" s="17">
        <f t="shared" si="1"/>
        <v>61263.135583940006</v>
      </c>
      <c r="G46" s="37">
        <f>+G45+G37</f>
        <v>59682.481873320001</v>
      </c>
      <c r="H46" s="38">
        <f t="shared" si="2"/>
        <v>2.6484383038477555E-2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122</v>
      </c>
    </row>
    <row r="12" spans="2:8" ht="17.25" x14ac:dyDescent="0.3">
      <c r="B12" s="6" t="s">
        <v>13</v>
      </c>
      <c r="G12" s="4"/>
    </row>
    <row r="13" spans="2:8" x14ac:dyDescent="0.25">
      <c r="B13" s="73" t="s">
        <v>14</v>
      </c>
      <c r="G13" s="4"/>
    </row>
    <row r="14" spans="2:8" x14ac:dyDescent="0.25">
      <c r="B14" s="7"/>
      <c r="C14" s="7"/>
      <c r="D14" s="7"/>
      <c r="E14" s="7"/>
      <c r="F14" s="8" t="s">
        <v>10</v>
      </c>
      <c r="G14" s="9" t="s">
        <v>15</v>
      </c>
      <c r="H14" s="9" t="s">
        <v>16</v>
      </c>
    </row>
    <row r="15" spans="2:8" x14ac:dyDescent="0.25">
      <c r="B15" s="5" t="s">
        <v>21</v>
      </c>
      <c r="C15" s="5"/>
      <c r="D15" s="5"/>
      <c r="E15" s="5"/>
      <c r="F15" s="17">
        <f>+Balantzea!F29</f>
        <v>42895.841</v>
      </c>
      <c r="G15" s="37">
        <f>+Balantzea!G29</f>
        <v>44039.108999999997</v>
      </c>
      <c r="H15" s="68">
        <f>+F15/G15-1</f>
        <v>-2.5960289069426823E-2</v>
      </c>
    </row>
    <row r="16" spans="2:8" s="21" customFormat="1" x14ac:dyDescent="0.25">
      <c r="B16" s="21" t="s">
        <v>123</v>
      </c>
      <c r="F16" s="22">
        <v>43970.571000000004</v>
      </c>
      <c r="G16" s="23">
        <v>45388.383999999998</v>
      </c>
      <c r="H16" s="26">
        <f t="shared" ref="H16:H23" si="0">+F16/G16-1</f>
        <v>-3.1237353592496131E-2</v>
      </c>
    </row>
    <row r="17" spans="2:8" x14ac:dyDescent="0.25">
      <c r="B17" s="1" t="s">
        <v>113</v>
      </c>
      <c r="F17" s="10">
        <v>3563.3880000000054</v>
      </c>
      <c r="G17" s="11">
        <v>3760.9889999999996</v>
      </c>
      <c r="H17" s="26">
        <f t="shared" si="0"/>
        <v>-5.2539637845256726E-2</v>
      </c>
    </row>
    <row r="18" spans="2:8" x14ac:dyDescent="0.25">
      <c r="B18" s="1" t="s">
        <v>114</v>
      </c>
      <c r="F18" s="10">
        <v>40407.182999999997</v>
      </c>
      <c r="G18" s="11">
        <v>41627.394999999997</v>
      </c>
      <c r="H18" s="26">
        <f t="shared" si="0"/>
        <v>-2.9312715820915547E-2</v>
      </c>
    </row>
    <row r="19" spans="2:8" x14ac:dyDescent="0.25">
      <c r="B19" s="21" t="s">
        <v>124</v>
      </c>
      <c r="C19" s="21"/>
      <c r="D19" s="21"/>
      <c r="E19" s="21"/>
      <c r="F19" s="22">
        <v>32985.762999999999</v>
      </c>
      <c r="G19" s="23">
        <v>33747.239000000001</v>
      </c>
      <c r="H19" s="66">
        <f t="shared" si="0"/>
        <v>-2.2564097762190372E-2</v>
      </c>
    </row>
    <row r="20" spans="2:8" x14ac:dyDescent="0.25">
      <c r="B20" s="21" t="s">
        <v>125</v>
      </c>
      <c r="C20" s="21"/>
      <c r="D20" s="21"/>
      <c r="E20" s="21"/>
      <c r="F20" s="22">
        <v>7421.4199999999983</v>
      </c>
      <c r="G20" s="23">
        <v>7880.1559999999954</v>
      </c>
      <c r="H20" s="66">
        <f t="shared" si="0"/>
        <v>-5.8214075964993284E-2</v>
      </c>
    </row>
    <row r="21" spans="2:8" x14ac:dyDescent="0.25">
      <c r="B21" s="5" t="s">
        <v>126</v>
      </c>
      <c r="C21" s="5"/>
      <c r="D21" s="5"/>
      <c r="E21" s="5"/>
      <c r="F21" s="17">
        <v>31686.485000000001</v>
      </c>
      <c r="G21" s="37">
        <v>31731.798999999999</v>
      </c>
      <c r="H21" s="68">
        <f t="shared" si="0"/>
        <v>-1.4280312313840193E-3</v>
      </c>
    </row>
    <row r="22" spans="2:8" x14ac:dyDescent="0.25">
      <c r="B22" s="21" t="s">
        <v>124</v>
      </c>
      <c r="C22" s="21"/>
      <c r="D22" s="21"/>
      <c r="E22" s="21"/>
      <c r="F22" s="22">
        <v>29367.481</v>
      </c>
      <c r="G22" s="23">
        <v>29549.838</v>
      </c>
      <c r="H22" s="66">
        <f t="shared" si="0"/>
        <v>-6.1711675035240887E-3</v>
      </c>
    </row>
    <row r="23" spans="2:8" x14ac:dyDescent="0.25">
      <c r="B23" s="21" t="s">
        <v>125</v>
      </c>
      <c r="C23" s="21"/>
      <c r="D23" s="21"/>
      <c r="E23" s="21"/>
      <c r="F23" s="22">
        <v>2319.0040000000008</v>
      </c>
      <c r="G23" s="23">
        <v>2181.9609999999993</v>
      </c>
      <c r="H23" s="66">
        <f t="shared" si="0"/>
        <v>6.2807263741194941E-2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31</v>
      </c>
      <c r="G30" s="4"/>
    </row>
    <row r="31" spans="2:8" x14ac:dyDescent="0.25">
      <c r="B31" s="73" t="s">
        <v>14</v>
      </c>
      <c r="G31" s="4"/>
    </row>
    <row r="32" spans="2:8" x14ac:dyDescent="0.25">
      <c r="B32" s="7"/>
      <c r="C32" s="7"/>
      <c r="D32" s="7"/>
      <c r="E32" s="7"/>
      <c r="F32" s="8" t="s">
        <v>10</v>
      </c>
      <c r="G32" s="9" t="s">
        <v>32</v>
      </c>
      <c r="H32" s="9" t="s">
        <v>16</v>
      </c>
    </row>
    <row r="33" spans="2:8" x14ac:dyDescent="0.25">
      <c r="B33" s="5" t="s">
        <v>21</v>
      </c>
      <c r="C33" s="5"/>
      <c r="D33" s="5"/>
      <c r="E33" s="5"/>
      <c r="F33" s="17">
        <f>+F15</f>
        <v>42895.841</v>
      </c>
      <c r="G33" s="37">
        <f>+Balantzea!I29</f>
        <v>41845.212</v>
      </c>
      <c r="H33" s="68">
        <f>+F33/G33-1</f>
        <v>2.5107508118252575E-2</v>
      </c>
    </row>
    <row r="34" spans="2:8" x14ac:dyDescent="0.25">
      <c r="B34" s="21" t="s">
        <v>123</v>
      </c>
      <c r="C34" s="21"/>
      <c r="D34" s="21"/>
      <c r="E34" s="21"/>
      <c r="F34" s="22">
        <f t="shared" ref="F34:F41" si="1">+F16</f>
        <v>43970.571000000004</v>
      </c>
      <c r="G34" s="23">
        <v>42941.616999999998</v>
      </c>
      <c r="H34" s="26">
        <f t="shared" ref="H34:H41" si="2">+F34/G34-1</f>
        <v>2.3961696645005359E-2</v>
      </c>
    </row>
    <row r="35" spans="2:8" x14ac:dyDescent="0.25">
      <c r="B35" s="1" t="s">
        <v>113</v>
      </c>
      <c r="F35" s="10">
        <f t="shared" si="1"/>
        <v>3563.3880000000054</v>
      </c>
      <c r="G35" s="11">
        <v>2917.2390000000041</v>
      </c>
      <c r="H35" s="26">
        <f>+F35/G35-1</f>
        <v>0.22149333667896265</v>
      </c>
    </row>
    <row r="36" spans="2:8" x14ac:dyDescent="0.25">
      <c r="B36" s="1" t="s">
        <v>114</v>
      </c>
      <c r="F36" s="10">
        <f t="shared" si="1"/>
        <v>40407.182999999997</v>
      </c>
      <c r="G36" s="11">
        <v>40024.377999999997</v>
      </c>
      <c r="H36" s="26">
        <f t="shared" si="2"/>
        <v>9.564296039778597E-3</v>
      </c>
    </row>
    <row r="37" spans="2:8" x14ac:dyDescent="0.25">
      <c r="B37" s="21" t="s">
        <v>124</v>
      </c>
      <c r="C37" s="21"/>
      <c r="D37" s="21"/>
      <c r="E37" s="21"/>
      <c r="F37" s="22">
        <f t="shared" si="1"/>
        <v>32985.762999999999</v>
      </c>
      <c r="G37" s="23">
        <v>32971.906000000003</v>
      </c>
      <c r="H37" s="66">
        <f t="shared" si="2"/>
        <v>4.2026687811125285E-4</v>
      </c>
    </row>
    <row r="38" spans="2:8" x14ac:dyDescent="0.25">
      <c r="B38" s="21" t="s">
        <v>125</v>
      </c>
      <c r="C38" s="21"/>
      <c r="D38" s="21"/>
      <c r="E38" s="21"/>
      <c r="F38" s="22">
        <f t="shared" si="1"/>
        <v>7421.4199999999983</v>
      </c>
      <c r="G38" s="23">
        <v>7052.4719999999943</v>
      </c>
      <c r="H38" s="66">
        <f t="shared" si="2"/>
        <v>5.2314706105887954E-2</v>
      </c>
    </row>
    <row r="39" spans="2:8" x14ac:dyDescent="0.25">
      <c r="B39" s="5" t="s">
        <v>126</v>
      </c>
      <c r="C39" s="5"/>
      <c r="D39" s="5"/>
      <c r="E39" s="5"/>
      <c r="F39" s="17">
        <f t="shared" si="1"/>
        <v>31686.485000000001</v>
      </c>
      <c r="G39" s="37">
        <v>31084.902999999998</v>
      </c>
      <c r="H39" s="68">
        <f t="shared" si="2"/>
        <v>1.9352867210169489E-2</v>
      </c>
    </row>
    <row r="40" spans="2:8" x14ac:dyDescent="0.25">
      <c r="B40" s="21" t="s">
        <v>124</v>
      </c>
      <c r="C40" s="21"/>
      <c r="D40" s="21"/>
      <c r="E40" s="21"/>
      <c r="F40" s="22">
        <f t="shared" si="1"/>
        <v>29367.481</v>
      </c>
      <c r="G40" s="23">
        <v>29268.506000000001</v>
      </c>
      <c r="H40" s="66">
        <f t="shared" si="2"/>
        <v>3.381621186950845E-3</v>
      </c>
    </row>
    <row r="41" spans="2:8" x14ac:dyDescent="0.25">
      <c r="B41" s="21" t="s">
        <v>125</v>
      </c>
      <c r="C41" s="21"/>
      <c r="D41" s="21"/>
      <c r="E41" s="21"/>
      <c r="F41" s="22">
        <f t="shared" si="1"/>
        <v>2319.0040000000008</v>
      </c>
      <c r="G41" s="23">
        <v>1816.3969999999972</v>
      </c>
      <c r="H41" s="66">
        <f t="shared" si="2"/>
        <v>0.27670547793241473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Kaudimena (IFNA9)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'Kaudimena (IFNA9)'!Área_de_impresión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2018-02-23T15:44:27Z</cp:lastPrinted>
  <dcterms:created xsi:type="dcterms:W3CDTF">2017-01-30T09:33:19Z</dcterms:created>
  <dcterms:modified xsi:type="dcterms:W3CDTF">2018-12-17T11:37:17Z</dcterms:modified>
</cp:coreProperties>
</file>